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120" windowWidth="13380" windowHeight="7440"/>
  </bookViews>
  <sheets>
    <sheet name="январь" sheetId="1" r:id="rId1"/>
    <sheet name="калькуляция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65" i="2"/>
  <c r="I64"/>
  <c r="G64"/>
  <c r="H64" s="1"/>
  <c r="F64"/>
  <c r="D64"/>
  <c r="H63"/>
  <c r="J63" s="1"/>
  <c r="G62"/>
  <c r="H62" s="1"/>
  <c r="J62" s="1"/>
  <c r="I61"/>
  <c r="G61"/>
  <c r="F61"/>
  <c r="D61"/>
  <c r="H60"/>
  <c r="J60" s="1"/>
  <c r="A60"/>
  <c r="A61" s="1"/>
  <c r="A62" s="1"/>
  <c r="A63" s="1"/>
  <c r="A64" s="1"/>
  <c r="A65" s="1"/>
  <c r="I57"/>
  <c r="G57"/>
  <c r="H57" s="1"/>
  <c r="F57"/>
  <c r="D57"/>
  <c r="I56"/>
  <c r="G56"/>
  <c r="H56" s="1"/>
  <c r="F56"/>
  <c r="D56"/>
  <c r="I55"/>
  <c r="G55"/>
  <c r="H55" s="1"/>
  <c r="F55"/>
  <c r="D55"/>
  <c r="I54"/>
  <c r="G54"/>
  <c r="H54" s="1"/>
  <c r="F54"/>
  <c r="D54"/>
  <c r="I53"/>
  <c r="G53"/>
  <c r="H53" s="1"/>
  <c r="F53"/>
  <c r="D53"/>
  <c r="I52"/>
  <c r="G52"/>
  <c r="H52" s="1"/>
  <c r="F52"/>
  <c r="D52"/>
  <c r="A52"/>
  <c r="A53" s="1"/>
  <c r="A54" s="1"/>
  <c r="A55" s="1"/>
  <c r="A56" s="1"/>
  <c r="A57" s="1"/>
  <c r="I49"/>
  <c r="G49"/>
  <c r="F49"/>
  <c r="D49"/>
  <c r="G48"/>
  <c r="H48" s="1"/>
  <c r="D48"/>
  <c r="I47"/>
  <c r="G47"/>
  <c r="H47" s="1"/>
  <c r="F47"/>
  <c r="D47"/>
  <c r="I46"/>
  <c r="G46"/>
  <c r="H46" s="1"/>
  <c r="F46"/>
  <c r="D46"/>
  <c r="I45"/>
  <c r="G45"/>
  <c r="H45" s="1"/>
  <c r="F45"/>
  <c r="D45"/>
  <c r="I44"/>
  <c r="G44"/>
  <c r="H44" s="1"/>
  <c r="F44"/>
  <c r="D44"/>
  <c r="I43"/>
  <c r="G43"/>
  <c r="H43" s="1"/>
  <c r="F43"/>
  <c r="D43"/>
  <c r="I42"/>
  <c r="G42"/>
  <c r="H42" s="1"/>
  <c r="F42"/>
  <c r="D42"/>
  <c r="G41"/>
  <c r="D41"/>
  <c r="G40"/>
  <c r="H40" s="1"/>
  <c r="D40"/>
  <c r="J40" s="1"/>
  <c r="K40" s="1"/>
  <c r="G39"/>
  <c r="D39"/>
  <c r="I38"/>
  <c r="G38"/>
  <c r="H38" s="1"/>
  <c r="F38"/>
  <c r="D38"/>
  <c r="I37"/>
  <c r="G37"/>
  <c r="H37" s="1"/>
  <c r="F37"/>
  <c r="D37"/>
  <c r="I36"/>
  <c r="G36"/>
  <c r="H36" s="1"/>
  <c r="F36"/>
  <c r="D36"/>
  <c r="I35"/>
  <c r="G35"/>
  <c r="H35" s="1"/>
  <c r="F35"/>
  <c r="D35"/>
  <c r="I34"/>
  <c r="G34"/>
  <c r="H34" s="1"/>
  <c r="F34"/>
  <c r="D34"/>
  <c r="I33"/>
  <c r="G33"/>
  <c r="H33" s="1"/>
  <c r="F33"/>
  <c r="D33"/>
  <c r="I32"/>
  <c r="G32"/>
  <c r="H32" s="1"/>
  <c r="F32"/>
  <c r="D32"/>
  <c r="I31"/>
  <c r="G31"/>
  <c r="H31" s="1"/>
  <c r="F31"/>
  <c r="D31"/>
  <c r="I30"/>
  <c r="G30"/>
  <c r="H30" s="1"/>
  <c r="F30"/>
  <c r="I29"/>
  <c r="G29"/>
  <c r="H29" s="1"/>
  <c r="F29"/>
  <c r="D29"/>
  <c r="I28"/>
  <c r="G28"/>
  <c r="H28" s="1"/>
  <c r="F28"/>
  <c r="D28"/>
  <c r="I27"/>
  <c r="G27"/>
  <c r="H27" s="1"/>
  <c r="F27"/>
  <c r="D27"/>
  <c r="I26"/>
  <c r="G26"/>
  <c r="H26" s="1"/>
  <c r="F26"/>
  <c r="D26"/>
  <c r="I25"/>
  <c r="G25"/>
  <c r="H25" s="1"/>
  <c r="F25"/>
  <c r="D25"/>
  <c r="I24"/>
  <c r="G24"/>
  <c r="H24" s="1"/>
  <c r="F24"/>
  <c r="D24"/>
  <c r="I23"/>
  <c r="G23"/>
  <c r="H23" s="1"/>
  <c r="F23"/>
  <c r="D23"/>
  <c r="I22"/>
  <c r="G22"/>
  <c r="H22" s="1"/>
  <c r="F22"/>
  <c r="D22"/>
  <c r="I21"/>
  <c r="G21"/>
  <c r="H21" s="1"/>
  <c r="F21"/>
  <c r="D21"/>
  <c r="I20"/>
  <c r="G20"/>
  <c r="H20" s="1"/>
  <c r="F20"/>
  <c r="D20"/>
  <c r="I19"/>
  <c r="G19"/>
  <c r="H19" s="1"/>
  <c r="D19"/>
  <c r="G18"/>
  <c r="H18" s="1"/>
  <c r="D18"/>
  <c r="I17"/>
  <c r="G17"/>
  <c r="H17" s="1"/>
  <c r="F17"/>
  <c r="D17"/>
  <c r="G16"/>
  <c r="H16" s="1"/>
  <c r="D16"/>
  <c r="I15"/>
  <c r="G15"/>
  <c r="H15" s="1"/>
  <c r="F15"/>
  <c r="D15"/>
  <c r="I14"/>
  <c r="G14"/>
  <c r="H14" s="1"/>
  <c r="F14"/>
  <c r="D14"/>
  <c r="I13"/>
  <c r="G13"/>
  <c r="H13" s="1"/>
  <c r="F13"/>
  <c r="D13"/>
  <c r="I12"/>
  <c r="G12"/>
  <c r="H12" s="1"/>
  <c r="F12"/>
  <c r="D12"/>
  <c r="I11"/>
  <c r="G11"/>
  <c r="H11" s="1"/>
  <c r="D11"/>
  <c r="I10"/>
  <c r="G10"/>
  <c r="H10" s="1"/>
  <c r="F10"/>
  <c r="D10"/>
  <c r="I9"/>
  <c r="G9"/>
  <c r="H9" s="1"/>
  <c r="F9"/>
  <c r="D9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I8"/>
  <c r="G8"/>
  <c r="H8" s="1"/>
  <c r="F8"/>
  <c r="D8"/>
  <c r="E23" i="1"/>
  <c r="E22"/>
  <c r="E20"/>
  <c r="E19"/>
  <c r="E18"/>
  <c r="J16" i="2" l="1"/>
  <c r="K16" s="1"/>
  <c r="L16" s="1"/>
  <c r="J31"/>
  <c r="J36"/>
  <c r="K36" s="1"/>
  <c r="L36" s="1"/>
  <c r="J48"/>
  <c r="K48" s="1"/>
  <c r="L48" s="1"/>
  <c r="J42"/>
  <c r="K42" s="1"/>
  <c r="L42" s="1"/>
  <c r="J46"/>
  <c r="K46" s="1"/>
  <c r="J9"/>
  <c r="K9" s="1"/>
  <c r="L9" s="1"/>
  <c r="J10"/>
  <c r="J20"/>
  <c r="K20" s="1"/>
  <c r="L20" s="1"/>
  <c r="J21"/>
  <c r="J23"/>
  <c r="J24"/>
  <c r="K24" s="1"/>
  <c r="L24" s="1"/>
  <c r="J25"/>
  <c r="K25" s="1"/>
  <c r="L25" s="1"/>
  <c r="J26"/>
  <c r="K26" s="1"/>
  <c r="L26" s="1"/>
  <c r="J28"/>
  <c r="K28" s="1"/>
  <c r="L28" s="1"/>
  <c r="J29"/>
  <c r="K29" s="1"/>
  <c r="L29" s="1"/>
  <c r="J35"/>
  <c r="K35" s="1"/>
  <c r="L35" s="1"/>
  <c r="J43"/>
  <c r="K43" s="1"/>
  <c r="J47"/>
  <c r="K47" s="1"/>
  <c r="L47" s="1"/>
  <c r="J17"/>
  <c r="K17" s="1"/>
  <c r="L17" s="1"/>
  <c r="J18"/>
  <c r="K18" s="1"/>
  <c r="L18" s="1"/>
  <c r="J32"/>
  <c r="K32" s="1"/>
  <c r="L32" s="1"/>
  <c r="J34"/>
  <c r="K34" s="1"/>
  <c r="J44"/>
  <c r="J64"/>
  <c r="K64" s="1"/>
  <c r="L64" s="1"/>
  <c r="K21"/>
  <c r="L21" s="1"/>
  <c r="J13"/>
  <c r="J33"/>
  <c r="H61"/>
  <c r="J61" s="1"/>
  <c r="J14"/>
  <c r="H39"/>
  <c r="J39" s="1"/>
  <c r="H41"/>
  <c r="J41" s="1"/>
  <c r="K62"/>
  <c r="L62" s="1"/>
  <c r="J8"/>
  <c r="J15"/>
  <c r="J19"/>
  <c r="J22"/>
  <c r="J27"/>
  <c r="J30"/>
  <c r="J37"/>
  <c r="J38"/>
  <c r="L40"/>
  <c r="H49"/>
  <c r="J49" s="1"/>
  <c r="J11"/>
  <c r="J12"/>
  <c r="J45"/>
  <c r="K63"/>
  <c r="L63" s="1"/>
  <c r="L60"/>
  <c r="J52"/>
  <c r="J53"/>
  <c r="J54"/>
  <c r="J55"/>
  <c r="J56"/>
  <c r="J57"/>
  <c r="K60"/>
  <c r="L43" l="1"/>
  <c r="M43" s="1"/>
  <c r="N43" s="1"/>
  <c r="O43" s="1"/>
  <c r="L34"/>
  <c r="M34" s="1"/>
  <c r="N34" s="1"/>
  <c r="O34" s="1"/>
  <c r="L46"/>
  <c r="M46" s="1"/>
  <c r="N46" s="1"/>
  <c r="O46" s="1"/>
  <c r="K31"/>
  <c r="L31" s="1"/>
  <c r="M31" s="1"/>
  <c r="N31" s="1"/>
  <c r="O31" s="1"/>
  <c r="K44"/>
  <c r="L44" s="1"/>
  <c r="M44" s="1"/>
  <c r="N44" s="1"/>
  <c r="O44" s="1"/>
  <c r="K10"/>
  <c r="L10" s="1"/>
  <c r="K23"/>
  <c r="L23" s="1"/>
  <c r="M23" s="1"/>
  <c r="N23" s="1"/>
  <c r="O23" s="1"/>
  <c r="M48"/>
  <c r="N48" s="1"/>
  <c r="O48" s="1"/>
  <c r="M20"/>
  <c r="N20" s="1"/>
  <c r="O20" s="1"/>
  <c r="M24"/>
  <c r="N24" s="1"/>
  <c r="O24" s="1"/>
  <c r="M36"/>
  <c r="N36" s="1"/>
  <c r="O36" s="1"/>
  <c r="K41"/>
  <c r="L41" s="1"/>
  <c r="M64"/>
  <c r="N64" s="1"/>
  <c r="O64" s="1"/>
  <c r="M26"/>
  <c r="N26" s="1"/>
  <c r="O26" s="1"/>
  <c r="M32"/>
  <c r="N32" s="1"/>
  <c r="O32" s="1"/>
  <c r="M28"/>
  <c r="N28" s="1"/>
  <c r="O28" s="1"/>
  <c r="M17"/>
  <c r="N17" s="1"/>
  <c r="O17" s="1"/>
  <c r="M47"/>
  <c r="N47" s="1"/>
  <c r="K49"/>
  <c r="L49" s="1"/>
  <c r="M35"/>
  <c r="N35" s="1"/>
  <c r="O35" s="1"/>
  <c r="M9"/>
  <c r="N9" s="1"/>
  <c r="O9" s="1"/>
  <c r="K55"/>
  <c r="L55" s="1"/>
  <c r="M60"/>
  <c r="N60" s="1"/>
  <c r="K45"/>
  <c r="L45" s="1"/>
  <c r="K19"/>
  <c r="L19" s="1"/>
  <c r="M62"/>
  <c r="N62" s="1"/>
  <c r="O62" s="1"/>
  <c r="K39"/>
  <c r="L39" s="1"/>
  <c r="M16"/>
  <c r="N16" s="1"/>
  <c r="O16" s="1"/>
  <c r="M29"/>
  <c r="N29" s="1"/>
  <c r="O29" s="1"/>
  <c r="M25"/>
  <c r="N25" s="1"/>
  <c r="O25" s="1"/>
  <c r="M21"/>
  <c r="N21" s="1"/>
  <c r="O21" s="1"/>
  <c r="K54"/>
  <c r="L54" s="1"/>
  <c r="K12"/>
  <c r="L12" s="1"/>
  <c r="M40"/>
  <c r="N40" s="1"/>
  <c r="O40" s="1"/>
  <c r="K30"/>
  <c r="L30" s="1"/>
  <c r="K61"/>
  <c r="L61" s="1"/>
  <c r="K13"/>
  <c r="L13" s="1"/>
  <c r="K57"/>
  <c r="L57" s="1"/>
  <c r="K53"/>
  <c r="L53" s="1"/>
  <c r="K11"/>
  <c r="L11" s="1"/>
  <c r="K38"/>
  <c r="L38" s="1"/>
  <c r="K27"/>
  <c r="L27" s="1"/>
  <c r="K15"/>
  <c r="L15" s="1"/>
  <c r="K14"/>
  <c r="L14" s="1"/>
  <c r="K33"/>
  <c r="L33" s="1"/>
  <c r="M42"/>
  <c r="N42" s="1"/>
  <c r="O42" s="1"/>
  <c r="K56"/>
  <c r="L56" s="1"/>
  <c r="K52"/>
  <c r="L52" s="1"/>
  <c r="K37"/>
  <c r="L37" s="1"/>
  <c r="K22"/>
  <c r="L22" s="1"/>
  <c r="K8"/>
  <c r="L8" s="1"/>
  <c r="M18"/>
  <c r="N18" s="1"/>
  <c r="O18" s="1"/>
  <c r="M63"/>
  <c r="N63" s="1"/>
  <c r="O63" s="1"/>
  <c r="M10" l="1"/>
  <c r="N10" s="1"/>
  <c r="O10" s="1"/>
  <c r="M14"/>
  <c r="N14" s="1"/>
  <c r="O14" s="1"/>
  <c r="M19"/>
  <c r="N19" s="1"/>
  <c r="O19" s="1"/>
  <c r="M15"/>
  <c r="N15" s="1"/>
  <c r="O15" s="1"/>
  <c r="M37"/>
  <c r="N37" s="1"/>
  <c r="O37" s="1"/>
  <c r="M27"/>
  <c r="N27" s="1"/>
  <c r="O27" s="1"/>
  <c r="M53"/>
  <c r="N53" s="1"/>
  <c r="O53" s="1"/>
  <c r="M12"/>
  <c r="N12" s="1"/>
  <c r="O12" s="1"/>
  <c r="M8"/>
  <c r="N8" s="1"/>
  <c r="M56"/>
  <c r="N56" s="1"/>
  <c r="O56" s="1"/>
  <c r="M38"/>
  <c r="N38" s="1"/>
  <c r="O38" s="1"/>
  <c r="M54"/>
  <c r="N54" s="1"/>
  <c r="O54" s="1"/>
  <c r="O60"/>
  <c r="N69"/>
  <c r="O47"/>
  <c r="O69" s="1"/>
  <c r="M22"/>
  <c r="N22" s="1"/>
  <c r="O22" s="1"/>
  <c r="M61"/>
  <c r="N61" s="1"/>
  <c r="O61" s="1"/>
  <c r="M52"/>
  <c r="N52" s="1"/>
  <c r="M11"/>
  <c r="N11" s="1"/>
  <c r="O11" s="1"/>
  <c r="M57"/>
  <c r="N57" s="1"/>
  <c r="O57" s="1"/>
  <c r="M30"/>
  <c r="N30" s="1"/>
  <c r="O30" s="1"/>
  <c r="M39"/>
  <c r="N39" s="1"/>
  <c r="O39" s="1"/>
  <c r="M45"/>
  <c r="N45" s="1"/>
  <c r="O45" s="1"/>
  <c r="M55"/>
  <c r="N55" s="1"/>
  <c r="O55" s="1"/>
  <c r="M41"/>
  <c r="N41" s="1"/>
  <c r="O41" s="1"/>
  <c r="M33"/>
  <c r="N33" s="1"/>
  <c r="O33" s="1"/>
  <c r="M13"/>
  <c r="N13" s="1"/>
  <c r="O13" s="1"/>
  <c r="M49"/>
  <c r="N49" s="1"/>
  <c r="O49" s="1"/>
  <c r="N66" l="1"/>
  <c r="N50"/>
  <c r="O8"/>
  <c r="O50" s="1"/>
  <c r="O52"/>
  <c r="O58" s="1"/>
  <c r="N58"/>
  <c r="N71"/>
  <c r="O71" s="1"/>
  <c r="N72"/>
  <c r="O72" s="1"/>
  <c r="N70"/>
  <c r="O70" s="1"/>
  <c r="O66"/>
</calcChain>
</file>

<file path=xl/sharedStrings.xml><?xml version="1.0" encoding="utf-8"?>
<sst xmlns="http://schemas.openxmlformats.org/spreadsheetml/2006/main" count="167" uniqueCount="154">
  <si>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</si>
  <si>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</si>
  <si>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</si>
  <si>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</si>
  <si>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</si>
  <si>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</si>
  <si>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</si>
  <si>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</si>
  <si>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</si>
  <si>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</si>
  <si>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</si>
  <si>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Январь месяц 2019г.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</si>
  <si>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</si>
  <si>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</si>
  <si>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</si>
  <si>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</si>
  <si>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</si>
  <si>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</si>
  <si>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</si>
  <si>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</si>
  <si>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</si>
  <si>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</si>
  <si>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</si>
  <si>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</si>
  <si>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</si>
  <si>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</si>
  <si>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</si>
  <si>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</si>
  <si>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</si>
  <si>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 xml:space="preserve">     "УТВЕРЖДАЮ"</t>
  </si>
  <si>
    <t>№№</t>
  </si>
  <si>
    <t xml:space="preserve">Определяемые показатели </t>
  </si>
  <si>
    <t xml:space="preserve">Материалы </t>
  </si>
  <si>
    <t xml:space="preserve"> 
Электро-энергия</t>
  </si>
  <si>
    <t>Зараб.
плата</t>
  </si>
  <si>
    <t>Начис-ления 
на ЗП</t>
  </si>
  <si>
    <t>Аморти-
зация</t>
  </si>
  <si>
    <t>Всего основные
затраты</t>
  </si>
  <si>
    <t>Наклад.
расходы</t>
  </si>
  <si>
    <t>Производ.
себестоим</t>
  </si>
  <si>
    <t>Плановые накопления</t>
  </si>
  <si>
    <t>Стоимость работ всего
(руб)</t>
  </si>
  <si>
    <t>Стоимость работ всего 
с НДС (руб)</t>
  </si>
  <si>
    <t>Химический анализ:</t>
  </si>
  <si>
    <t>Алюминий</t>
  </si>
  <si>
    <t>ПНД Ф14.1:2:4.166-00</t>
  </si>
  <si>
    <t>Альфа-активность общая</t>
  </si>
  <si>
    <t>ФР.1.40.2013.15386</t>
  </si>
  <si>
    <t>Бета-активность общая</t>
  </si>
  <si>
    <t>Аммиак и ионы аммония</t>
  </si>
  <si>
    <t>ГОСТ 33045-2014</t>
  </si>
  <si>
    <t>БПК  - полное</t>
  </si>
  <si>
    <t>ПНД Ф 14.1:2:3:4.123-97</t>
  </si>
  <si>
    <t>БПК - 5</t>
  </si>
  <si>
    <t>Взвешенные вещества</t>
  </si>
  <si>
    <t>ПНД Ф 14.1:2.110-97</t>
  </si>
  <si>
    <t>Железо общее</t>
  </si>
  <si>
    <t>ПНД Ф14.1:2:4.50-96</t>
  </si>
  <si>
    <t>Жесткость общая</t>
  </si>
  <si>
    <t>ГОСТ 31954-2012</t>
  </si>
  <si>
    <t>Запах</t>
  </si>
  <si>
    <t>ГОСТ 3351-74</t>
  </si>
  <si>
    <t>Кальций</t>
  </si>
  <si>
    <t>ПНД Ф 14.1:2.95-97</t>
  </si>
  <si>
    <t>Кислород растворенный</t>
  </si>
  <si>
    <t>Марганец</t>
  </si>
  <si>
    <t>ПНД Ф14.1:2:4.217-06</t>
  </si>
  <si>
    <t>Минерализация (сух.ост.)</t>
  </si>
  <si>
    <t>ПНД Ф14.1:2:4.114-97</t>
  </si>
  <si>
    <t>Мутность</t>
  </si>
  <si>
    <t>ПНД Ф14.1:2:4.213-05</t>
  </si>
  <si>
    <t>Мышьяк</t>
  </si>
  <si>
    <t>ПНД Ф14.1:2:4.223-06</t>
  </si>
  <si>
    <t>Нефтепродукты</t>
  </si>
  <si>
    <t>ПНД Ф 14.1:2:4.128-98</t>
  </si>
  <si>
    <t>Никель</t>
  </si>
  <si>
    <t>ПНД Ф 14.1:2:4.151-99</t>
  </si>
  <si>
    <t>Нитрит-ион</t>
  </si>
  <si>
    <t xml:space="preserve">Нитрат-ион </t>
  </si>
  <si>
    <t>ПНД Ф 14.1:2:4.4-95</t>
  </si>
  <si>
    <t>Окисляемость перманганатная</t>
  </si>
  <si>
    <t>ПНД Ф 14.1:2:4.154-99</t>
  </si>
  <si>
    <t>РН</t>
  </si>
  <si>
    <t>ПНД Ф 14.1:2:3:4.121-97</t>
  </si>
  <si>
    <t>Радон</t>
  </si>
  <si>
    <t>МИ к РРА-01М-01</t>
  </si>
  <si>
    <r>
      <t xml:space="preserve">Пестицид: </t>
    </r>
    <r>
      <rPr>
        <sz val="9"/>
        <rFont val="Calibri"/>
        <family val="2"/>
        <charset val="204"/>
      </rPr>
      <t>γ</t>
    </r>
    <r>
      <rPr>
        <sz val="9"/>
        <rFont val="Arial"/>
        <family val="2"/>
        <charset val="204"/>
      </rPr>
      <t>-ГХЦГ (Линдан)</t>
    </r>
  </si>
  <si>
    <t>ГОСТ 31858-2012</t>
  </si>
  <si>
    <t>Пестицид - ДДТ</t>
  </si>
  <si>
    <t>Привкус</t>
  </si>
  <si>
    <t>Ртуть</t>
  </si>
  <si>
    <t>ФР.1.31.2005.01450</t>
  </si>
  <si>
    <t>А-ПАВ</t>
  </si>
  <si>
    <t>ПНД Ф 14.1:2.15-95</t>
  </si>
  <si>
    <t>Сульфаты</t>
  </si>
  <si>
    <t xml:space="preserve"> ГОСТ 31940-2012</t>
  </si>
  <si>
    <t>Фенолы общие</t>
  </si>
  <si>
    <t>ПНД Ф 14.1:2:3:4.182-02</t>
  </si>
  <si>
    <t>Фторид-ион</t>
  </si>
  <si>
    <t>ПНД Ф 14.1:2:4.270-2012</t>
  </si>
  <si>
    <t>Хлор остат.активн.(общий)</t>
  </si>
  <si>
    <t>ГОСТ 18190-72</t>
  </si>
  <si>
    <t>Хлор остат. Свободный</t>
  </si>
  <si>
    <t>Хлорид-ион</t>
  </si>
  <si>
    <t>ГОСТ 4245-72</t>
  </si>
  <si>
    <t>Хлороформ</t>
  </si>
  <si>
    <t>ГОСТ 31951-2012</t>
  </si>
  <si>
    <t>ХПК</t>
  </si>
  <si>
    <t>ПНДФ 14.1:2:4.190-03</t>
  </si>
  <si>
    <t>Хром общий</t>
  </si>
  <si>
    <t>ПНД Ф 14.1:2.52-96</t>
  </si>
  <si>
    <r>
      <t>Хром 6</t>
    </r>
    <r>
      <rPr>
        <vertAlign val="superscript"/>
        <sz val="9"/>
        <rFont val="Arial"/>
        <family val="2"/>
        <charset val="204"/>
      </rPr>
      <t>+</t>
    </r>
  </si>
  <si>
    <t xml:space="preserve">Цветность </t>
  </si>
  <si>
    <t>ГОСТ 31868-2012</t>
  </si>
  <si>
    <t>Zn, Cd, Pd, Cu (1 элемент)</t>
  </si>
  <si>
    <t>ПНД Ф 14.1:2:4.222-06</t>
  </si>
  <si>
    <t>Щелочность</t>
  </si>
  <si>
    <t>ГОСТ 31957-2012</t>
  </si>
  <si>
    <t>Электропроводность удел.</t>
  </si>
  <si>
    <t>РД 52.24.495-2005</t>
  </si>
  <si>
    <t>ИТОГО:</t>
  </si>
  <si>
    <t>Микробиологический анализ</t>
  </si>
  <si>
    <t>ОМЧ</t>
  </si>
  <si>
    <t>МУК 4.2.1018-01</t>
  </si>
  <si>
    <t>ОКБ, ТКБ</t>
  </si>
  <si>
    <t>Колифаги</t>
  </si>
  <si>
    <t>Бактерии: Споры сульфит-редуцирующих клостридий</t>
  </si>
  <si>
    <t>Паразитологические исслед:
цисты лямблий,яйца гельминтов</t>
  </si>
  <si>
    <t>МУК  4.2.964-00</t>
  </si>
  <si>
    <t>Патоген.м/о:-Сальмонеллы</t>
  </si>
  <si>
    <t>МУ 2.1.5.800-99</t>
  </si>
  <si>
    <t>Оформление протокола</t>
  </si>
  <si>
    <t>1 час нач.ОПВ</t>
  </si>
  <si>
    <t>Отбор проб</t>
  </si>
  <si>
    <t>ГОСТ Р 51592-2000</t>
  </si>
  <si>
    <t>Экспертные услуги при аккредитации лаборатории</t>
  </si>
  <si>
    <t>8 час. нач.ОПВ</t>
  </si>
  <si>
    <t>Оформление справки по качеству питьевых вод</t>
  </si>
  <si>
    <t xml:space="preserve">Приготовление би- и дистиллированной воды </t>
  </si>
  <si>
    <t>1 литр (инструкция)</t>
  </si>
  <si>
    <t xml:space="preserve">Использов. а/м ВАЗ-212140 </t>
  </si>
  <si>
    <t>1 час</t>
  </si>
  <si>
    <t xml:space="preserve">ПРИМЕЧАНИЕ: </t>
  </si>
  <si>
    <t>Исследование воды на Zn, Cd, Pd, Cu методом ИВА: (1 элемент - см.п.40)</t>
  </si>
  <si>
    <t>При анализе 2 элементов в одной пробе применять коэффициент - К=1,33</t>
  </si>
  <si>
    <t>Пример расчета: 426,03*на коэффициент 1,33 равно 566,27</t>
  </si>
  <si>
    <t>При анализе 3 элементов в одной пробе применять коэффициент - К=1,66</t>
  </si>
  <si>
    <t>Пример расчета: 426,03*на коэффициент 1,66 равно 706,78 (без НДС)</t>
  </si>
  <si>
    <t>При анализе 4 элементов в одной пробе применять коэффициент - К=2,0</t>
  </si>
  <si>
    <t>Пример расчета: 426,03*на коэффициент 2 равно 851,54 (без НДС)</t>
  </si>
  <si>
    <t xml:space="preserve">  ВЫПИСКА  ИЗ  КАЛЬКУЛЯЦИИ</t>
  </si>
  <si>
    <t>Отдела питьевых вод АЦККВ на проведение химико-бактериологических 
анализов природных и питьевых вод с 01.02.2019г.</t>
  </si>
  <si>
    <t>Начальник ОПВ АЦККВ   Куклина В.Е.</t>
  </si>
  <si>
    <t>Методы измерений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</si>
</sst>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Calibri"/>
      <family val="2"/>
      <charset val="204"/>
    </font>
    <font>
      <vertAlign val="superscript"/>
      <sz val="9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2" fontId="11" fillId="0" borderId="15" xfId="0" applyNumberFormat="1" applyFont="1" applyFill="1" applyBorder="1"/>
    <xf numFmtId="2" fontId="11" fillId="0" borderId="15" xfId="0" applyNumberFormat="1" applyFont="1" applyFill="1" applyBorder="1" applyAlignment="1">
      <alignment horizontal="left"/>
    </xf>
    <xf numFmtId="2" fontId="11" fillId="0" borderId="15" xfId="0" applyNumberFormat="1" applyFont="1" applyFill="1" applyBorder="1" applyAlignment="1">
      <alignment horizontal="center"/>
    </xf>
    <xf numFmtId="2" fontId="11" fillId="0" borderId="33" xfId="0" applyNumberFormat="1" applyFont="1" applyFill="1" applyBorder="1" applyAlignment="1">
      <alignment horizontal="center"/>
    </xf>
    <xf numFmtId="2" fontId="12" fillId="0" borderId="34" xfId="0" applyNumberFormat="1" applyFont="1" applyFill="1" applyBorder="1" applyAlignment="1">
      <alignment horizontal="center"/>
    </xf>
    <xf numFmtId="2" fontId="11" fillId="0" borderId="35" xfId="0" applyNumberFormat="1" applyFont="1" applyFill="1" applyBorder="1" applyAlignment="1">
      <alignment horizontal="center"/>
    </xf>
    <xf numFmtId="2" fontId="11" fillId="0" borderId="0" xfId="0" applyNumberFormat="1" applyFont="1" applyFill="1"/>
    <xf numFmtId="2" fontId="11" fillId="0" borderId="0" xfId="0" applyNumberFormat="1" applyFont="1" applyFill="1" applyAlignment="1">
      <alignment horizontal="center"/>
    </xf>
    <xf numFmtId="2" fontId="12" fillId="0" borderId="36" xfId="0" applyNumberFormat="1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 horizontal="right"/>
    </xf>
    <xf numFmtId="2" fontId="18" fillId="0" borderId="15" xfId="0" applyNumberFormat="1" applyFont="1" applyFill="1" applyBorder="1" applyAlignment="1">
      <alignment horizontal="left"/>
    </xf>
    <xf numFmtId="2" fontId="18" fillId="0" borderId="15" xfId="0" applyNumberFormat="1" applyFont="1" applyFill="1" applyBorder="1" applyAlignment="1">
      <alignment horizontal="center"/>
    </xf>
    <xf numFmtId="2" fontId="18" fillId="0" borderId="33" xfId="0" applyNumberFormat="1" applyFont="1" applyFill="1" applyBorder="1" applyAlignment="1">
      <alignment horizontal="center"/>
    </xf>
    <xf numFmtId="2" fontId="13" fillId="0" borderId="34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2" fontId="13" fillId="0" borderId="23" xfId="0" applyNumberFormat="1" applyFont="1" applyFill="1" applyBorder="1" applyAlignment="1">
      <alignment horizontal="center"/>
    </xf>
    <xf numFmtId="2" fontId="18" fillId="0" borderId="0" xfId="0" applyNumberFormat="1" applyFont="1" applyFill="1"/>
    <xf numFmtId="2" fontId="12" fillId="0" borderId="15" xfId="0" applyNumberFormat="1" applyFont="1" applyFill="1" applyBorder="1" applyAlignment="1">
      <alignment horizontal="center"/>
    </xf>
    <xf numFmtId="2" fontId="12" fillId="0" borderId="32" xfId="0" applyNumberFormat="1" applyFont="1" applyFill="1" applyBorder="1" applyAlignment="1">
      <alignment horizontal="center"/>
    </xf>
    <xf numFmtId="2" fontId="11" fillId="0" borderId="15" xfId="0" applyNumberFormat="1" applyFont="1" applyFill="1" applyBorder="1" applyAlignment="1">
      <alignment wrapText="1"/>
    </xf>
    <xf numFmtId="2" fontId="18" fillId="0" borderId="15" xfId="0" applyNumberFormat="1" applyFont="1" applyFill="1" applyBorder="1"/>
    <xf numFmtId="2" fontId="19" fillId="0" borderId="18" xfId="0" applyNumberFormat="1" applyFont="1" applyFill="1" applyBorder="1" applyAlignment="1">
      <alignment horizontal="center"/>
    </xf>
    <xf numFmtId="2" fontId="13" fillId="0" borderId="32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wrapText="1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/>
    <xf numFmtId="2" fontId="11" fillId="0" borderId="0" xfId="0" applyNumberFormat="1" applyFont="1" applyFill="1" applyBorder="1"/>
    <xf numFmtId="2" fontId="12" fillId="0" borderId="0" xfId="0" applyNumberFormat="1" applyFont="1" applyFill="1" applyBorder="1"/>
    <xf numFmtId="2" fontId="12" fillId="0" borderId="15" xfId="0" applyNumberFormat="1" applyFont="1" applyFill="1" applyBorder="1"/>
    <xf numFmtId="2" fontId="11" fillId="0" borderId="33" xfId="0" applyNumberFormat="1" applyFont="1" applyFill="1" applyBorder="1" applyAlignment="1">
      <alignment horizontal="left"/>
    </xf>
    <xf numFmtId="2" fontId="11" fillId="0" borderId="37" xfId="0" applyNumberFormat="1" applyFont="1" applyFill="1" applyBorder="1" applyAlignment="1">
      <alignment horizontal="left"/>
    </xf>
    <xf numFmtId="2" fontId="11" fillId="0" borderId="35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2" fontId="11" fillId="0" borderId="33" xfId="0" applyNumberFormat="1" applyFont="1" applyFill="1" applyBorder="1" applyAlignment="1">
      <alignment horizontal="left"/>
    </xf>
    <xf numFmtId="2" fontId="11" fillId="0" borderId="37" xfId="0" applyNumberFormat="1" applyFont="1" applyFill="1" applyBorder="1" applyAlignment="1">
      <alignment horizontal="left"/>
    </xf>
    <xf numFmtId="2" fontId="11" fillId="0" borderId="35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left" wrapText="1"/>
    </xf>
    <xf numFmtId="2" fontId="11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100;&#1082;&#1091;&#1083;&#1103;&#1094;&#1080;&#1103;-2019%20(2)/&#1050;&#1085;&#1080;&#1075;&#1072;%201%20-%20Al,NH4,&#1088;-&#1072;,&#1041;&#1055;&#1050;,&#1074;&#107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100;&#1082;&#1091;&#1083;&#1103;&#1094;&#1080;&#1103;-2019%20(2)/&#1050;&#1085;&#1080;&#1075;&#1072;%206%20-%20&#1088;&#1072;&#1076;&#1080;&#1086;&#1083;&#1086;&#1075;&#1080;&#110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100;&#1082;&#1091;&#1083;&#1103;&#1094;&#1080;&#1103;-2019%20(2)/&#1050;&#1085;&#1080;&#1075;&#1072;%202%20-%20Fe,&#1078;&#1077;&#1089;&#1090;&#1082;,%20&#1054;2,&#1057;&#1072;,Mn,&#1084;&#1091;&#1090;&#1085;,&#1085;&#1077;&#1092;&#1090;,Ni,No3,No2,&#1086;&#1082;&#1080;&#1089;&#1083;,&#1056;&#1053;,&#1056;&#1054;4,&#1087;&#1088;&#1080;&#1074;&#1082;,&#1079;&#1072;&#1087;&#1072;&#109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100;&#1082;&#1091;&#1083;&#1103;&#1094;&#1080;&#1103;-2019%20(2)/&#1050;&#1085;&#1080;&#1075;&#1072;%203%20-%20&#1057;&#1055;&#1040;&#1042;,SO4.&#1089;&#1091;&#1093;&#1086;&#1081;,&#1092;&#1077;&#1085;&#1086;&#1083;,F,&#1093;&#1083;&#1086;&#1088;,Cl,&#1093;&#1083;&#1086;&#1088;&#1086;&#1092;,Cr,&#1094;&#1074;&#1077;&#1090;&#1085;,ZnCdPbCu,&#1097;&#1077;&#1083;,&#1101;&#1083;&#1077;&#1082;&#1090;&#1088;&#1086;&#1087;&#108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100;&#1082;&#1091;&#1083;&#1103;&#1094;&#1080;&#1103;-2019%20(2)/&#1050;&#1085;&#1080;&#1075;&#1072;%205%20-%20&#1087;&#1077;&#1089;&#1090;&#1080;&#1094;.,&#1087;&#1088;&#1086;&#1073;&#1086;&#1086;&#1090;&#1073;&#1086;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72;&#1083;&#1100;&#1082;&#1091;&#1083;&#1103;&#1094;&#1080;&#1103;-2019%20(2)/&#1050;&#1085;&#1080;&#1075;&#1072;%204-&#1084;&#1080;&#1082;&#1088;&#1086;&#1073;&#1080;&#1086;&#1083;&#1086;&#1075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"/>
      <sheetName val="NH4"/>
      <sheetName val="БПК-полн"/>
      <sheetName val="взвеш"/>
      <sheetName val="БПК-5"/>
    </sheetNames>
    <sheetDataSet>
      <sheetData sheetId="0">
        <row r="28">
          <cell r="F28">
            <v>57.77356000000001</v>
          </cell>
        </row>
        <row r="34">
          <cell r="F34">
            <v>38.43</v>
          </cell>
        </row>
        <row r="39">
          <cell r="F39">
            <v>0.15000000000000002</v>
          </cell>
        </row>
        <row r="47">
          <cell r="F47">
            <v>153.1</v>
          </cell>
        </row>
      </sheetData>
      <sheetData sheetId="1">
        <row r="32">
          <cell r="F32">
            <v>35.4</v>
          </cell>
        </row>
        <row r="38">
          <cell r="F38">
            <v>24.42</v>
          </cell>
        </row>
        <row r="44">
          <cell r="F44">
            <v>93.55</v>
          </cell>
        </row>
      </sheetData>
      <sheetData sheetId="2">
        <row r="13">
          <cell r="F13">
            <v>118.38000000000001</v>
          </cell>
        </row>
        <row r="18">
          <cell r="F18">
            <v>19.52</v>
          </cell>
        </row>
        <row r="23">
          <cell r="F23">
            <v>1350</v>
          </cell>
        </row>
        <row r="28">
          <cell r="F28">
            <v>187.12</v>
          </cell>
        </row>
      </sheetData>
      <sheetData sheetId="3">
        <row r="11">
          <cell r="F11">
            <v>21.91</v>
          </cell>
        </row>
        <row r="17">
          <cell r="F17">
            <v>26.92</v>
          </cell>
        </row>
        <row r="21">
          <cell r="F21">
            <v>171.88</v>
          </cell>
        </row>
        <row r="27">
          <cell r="F27">
            <v>128.66</v>
          </cell>
        </row>
      </sheetData>
      <sheetData sheetId="4">
        <row r="13">
          <cell r="F13">
            <v>113.06</v>
          </cell>
        </row>
        <row r="18">
          <cell r="F18">
            <v>19.349999999999998</v>
          </cell>
        </row>
        <row r="22">
          <cell r="F22">
            <v>14.06</v>
          </cell>
        </row>
        <row r="28">
          <cell r="F28">
            <v>202.71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льфа-радиоактивность"/>
      <sheetName val="бета-радиоактивность"/>
      <sheetName val="Радон"/>
    </sheetNames>
    <sheetDataSet>
      <sheetData sheetId="0">
        <row r="10">
          <cell r="F10">
            <v>0.62</v>
          </cell>
        </row>
        <row r="15">
          <cell r="F15">
            <v>54.89</v>
          </cell>
        </row>
        <row r="21">
          <cell r="F21">
            <v>62.379999999999995</v>
          </cell>
        </row>
        <row r="25">
          <cell r="F25">
            <v>490.05</v>
          </cell>
        </row>
      </sheetData>
      <sheetData sheetId="1">
        <row r="10">
          <cell r="F10">
            <v>0.62</v>
          </cell>
        </row>
        <row r="15">
          <cell r="F15">
            <v>54.89</v>
          </cell>
        </row>
        <row r="21">
          <cell r="F21">
            <v>62.379999999999995</v>
          </cell>
        </row>
        <row r="25">
          <cell r="F25">
            <v>490.05</v>
          </cell>
        </row>
      </sheetData>
      <sheetData sheetId="2">
        <row r="9">
          <cell r="F9">
            <v>24.82</v>
          </cell>
        </row>
        <row r="14">
          <cell r="F14">
            <v>2.71</v>
          </cell>
        </row>
        <row r="17">
          <cell r="F17">
            <v>111.38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"/>
      <sheetName val="жесткость"/>
      <sheetName val="О2"/>
      <sheetName val="Ca"/>
      <sheetName val="Mn"/>
      <sheetName val="мутность"/>
      <sheetName val="As"/>
      <sheetName val="нефтепрод"/>
      <sheetName val="никель"/>
      <sheetName val="NO3"/>
      <sheetName val="NO2"/>
      <sheetName val="Окисл."/>
      <sheetName val="Рh"/>
      <sheetName val="привкус"/>
      <sheetName val="запах"/>
    </sheetNames>
    <sheetDataSet>
      <sheetData sheetId="0">
        <row r="27">
          <cell r="F27">
            <v>26.659999999999997</v>
          </cell>
        </row>
        <row r="33">
          <cell r="F33">
            <v>39.83</v>
          </cell>
        </row>
        <row r="37">
          <cell r="F37">
            <v>7.19</v>
          </cell>
        </row>
        <row r="42">
          <cell r="F42">
            <v>127.92000000000002</v>
          </cell>
        </row>
      </sheetData>
      <sheetData sheetId="1">
        <row r="23">
          <cell r="F23">
            <v>48.339999999999996</v>
          </cell>
        </row>
        <row r="30">
          <cell r="F30">
            <v>102.07</v>
          </cell>
        </row>
      </sheetData>
      <sheetData sheetId="2">
        <row r="10">
          <cell r="F10">
            <v>2.15</v>
          </cell>
        </row>
        <row r="15">
          <cell r="F15">
            <v>14.959999999999999</v>
          </cell>
        </row>
        <row r="21">
          <cell r="F21">
            <v>140.34</v>
          </cell>
        </row>
      </sheetData>
      <sheetData sheetId="3">
        <row r="21">
          <cell r="F21">
            <v>39.730000000000004</v>
          </cell>
        </row>
        <row r="27">
          <cell r="F27">
            <v>63.28</v>
          </cell>
        </row>
      </sheetData>
      <sheetData sheetId="4">
        <row r="19">
          <cell r="F19">
            <v>14.690000000000001</v>
          </cell>
        </row>
        <row r="25">
          <cell r="F25">
            <v>60.150000000000006</v>
          </cell>
        </row>
        <row r="29">
          <cell r="F29">
            <v>1.04</v>
          </cell>
        </row>
        <row r="35">
          <cell r="F35">
            <v>200.49</v>
          </cell>
        </row>
      </sheetData>
      <sheetData sheetId="5">
        <row r="15">
          <cell r="F15">
            <v>34.589999999999996</v>
          </cell>
        </row>
        <row r="21">
          <cell r="F21">
            <v>29.85</v>
          </cell>
        </row>
        <row r="26">
          <cell r="F26">
            <v>0.83</v>
          </cell>
        </row>
        <row r="31">
          <cell r="F31">
            <v>55.55</v>
          </cell>
        </row>
      </sheetData>
      <sheetData sheetId="6">
        <row r="28">
          <cell r="F28">
            <v>13.650000000000002</v>
          </cell>
        </row>
        <row r="35">
          <cell r="F35">
            <v>55.19</v>
          </cell>
        </row>
        <row r="41">
          <cell r="F41">
            <v>0.83000000000000007</v>
          </cell>
        </row>
        <row r="46">
          <cell r="F46">
            <v>155.93</v>
          </cell>
        </row>
      </sheetData>
      <sheetData sheetId="7">
        <row r="19">
          <cell r="F19">
            <v>50.11</v>
          </cell>
        </row>
        <row r="24">
          <cell r="F24">
            <v>11.030000000000001</v>
          </cell>
        </row>
        <row r="28">
          <cell r="F28">
            <v>0.16</v>
          </cell>
        </row>
        <row r="33">
          <cell r="F33">
            <v>228.32000000000002</v>
          </cell>
        </row>
      </sheetData>
      <sheetData sheetId="8">
        <row r="27">
          <cell r="F27">
            <v>23.380000000000003</v>
          </cell>
        </row>
        <row r="33">
          <cell r="F33">
            <v>60.150000000000006</v>
          </cell>
        </row>
        <row r="37">
          <cell r="F37">
            <v>1.04</v>
          </cell>
        </row>
        <row r="41">
          <cell r="F41">
            <v>222.75</v>
          </cell>
        </row>
      </sheetData>
      <sheetData sheetId="9">
        <row r="29">
          <cell r="F29">
            <v>14.570000000000004</v>
          </cell>
        </row>
        <row r="35">
          <cell r="F35">
            <v>73.55</v>
          </cell>
        </row>
        <row r="40">
          <cell r="F40">
            <v>3.01</v>
          </cell>
        </row>
        <row r="45">
          <cell r="F45">
            <v>116.87</v>
          </cell>
        </row>
      </sheetData>
      <sheetData sheetId="10">
        <row r="29">
          <cell r="F29">
            <v>15.980000000000002</v>
          </cell>
        </row>
        <row r="35">
          <cell r="F35">
            <v>17.75</v>
          </cell>
        </row>
        <row r="40">
          <cell r="F40">
            <v>0.42</v>
          </cell>
        </row>
        <row r="46">
          <cell r="F46">
            <v>117.14000000000001</v>
          </cell>
        </row>
      </sheetData>
      <sheetData sheetId="11">
        <row r="21">
          <cell r="F21">
            <v>62.800000000000004</v>
          </cell>
        </row>
        <row r="25">
          <cell r="F25">
            <v>3.6</v>
          </cell>
        </row>
        <row r="29">
          <cell r="F29">
            <v>9.58</v>
          </cell>
        </row>
        <row r="34">
          <cell r="F34">
            <v>95.25</v>
          </cell>
        </row>
      </sheetData>
      <sheetData sheetId="12">
        <row r="14">
          <cell r="F14">
            <v>4.83</v>
          </cell>
        </row>
        <row r="20">
          <cell r="F20">
            <v>8.52</v>
          </cell>
        </row>
        <row r="25">
          <cell r="F25">
            <v>0.28000000000000003</v>
          </cell>
        </row>
        <row r="30">
          <cell r="F30">
            <v>26.080000000000002</v>
          </cell>
        </row>
      </sheetData>
      <sheetData sheetId="13">
        <row r="10">
          <cell r="F10">
            <v>0.21</v>
          </cell>
        </row>
        <row r="14">
          <cell r="F14">
            <v>0.7</v>
          </cell>
        </row>
        <row r="18">
          <cell r="F18">
            <v>2.5</v>
          </cell>
        </row>
        <row r="23">
          <cell r="F23">
            <v>14.41</v>
          </cell>
        </row>
      </sheetData>
      <sheetData sheetId="14">
        <row r="10">
          <cell r="F10">
            <v>0.34</v>
          </cell>
        </row>
        <row r="14">
          <cell r="F14">
            <v>0.35</v>
          </cell>
        </row>
        <row r="18">
          <cell r="F18">
            <v>1.25</v>
          </cell>
        </row>
        <row r="23">
          <cell r="F23">
            <v>18.739999999999998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g"/>
      <sheetName val="СПАВ"/>
      <sheetName val="SO4"/>
      <sheetName val="сухой"/>
      <sheetName val="фенолы"/>
      <sheetName val="F"/>
      <sheetName val="ост.акт.хлор"/>
      <sheetName val="хлор своб"/>
      <sheetName val="ХПК"/>
      <sheetName val="Cl"/>
      <sheetName val="хлороформ"/>
      <sheetName val="Cr общ"/>
      <sheetName val="Cr 6+"/>
      <sheetName val="цветн"/>
      <sheetName val="Zn,Cd,Pb,Cu"/>
      <sheetName val="щелочн"/>
      <sheetName val="электропр"/>
    </sheetNames>
    <sheetDataSet>
      <sheetData sheetId="0">
        <row r="26">
          <cell r="F26">
            <v>53.929999999999986</v>
          </cell>
        </row>
        <row r="32">
          <cell r="F32">
            <v>52.480000000000004</v>
          </cell>
        </row>
        <row r="37">
          <cell r="F37">
            <v>1.46</v>
          </cell>
        </row>
        <row r="42">
          <cell r="F42">
            <v>311.86</v>
          </cell>
        </row>
      </sheetData>
      <sheetData sheetId="1">
        <row r="28">
          <cell r="F28">
            <v>60.059999999999995</v>
          </cell>
        </row>
        <row r="34">
          <cell r="F34">
            <v>64.13</v>
          </cell>
        </row>
        <row r="39">
          <cell r="F39">
            <v>1.17</v>
          </cell>
        </row>
        <row r="45">
          <cell r="F45">
            <v>162.62</v>
          </cell>
        </row>
      </sheetData>
      <sheetData sheetId="2">
        <row r="23">
          <cell r="F23">
            <v>34.340000000000003</v>
          </cell>
        </row>
        <row r="29">
          <cell r="F29">
            <v>67.42</v>
          </cell>
        </row>
        <row r="34">
          <cell r="F34">
            <v>2.4300000000000002</v>
          </cell>
        </row>
        <row r="39">
          <cell r="F39">
            <v>88.960000000000008</v>
          </cell>
        </row>
      </sheetData>
      <sheetData sheetId="3">
        <row r="12">
          <cell r="F12">
            <v>2.5300000000000002</v>
          </cell>
        </row>
        <row r="18">
          <cell r="F18">
            <v>12.790000000000001</v>
          </cell>
        </row>
        <row r="23">
          <cell r="F23">
            <v>81.25</v>
          </cell>
        </row>
        <row r="29">
          <cell r="F29">
            <v>213.04</v>
          </cell>
        </row>
      </sheetData>
      <sheetData sheetId="4">
        <row r="27">
          <cell r="F27">
            <v>32.989999999999995</v>
          </cell>
        </row>
        <row r="33">
          <cell r="F33">
            <v>49.75</v>
          </cell>
        </row>
        <row r="38">
          <cell r="F38">
            <v>1.38</v>
          </cell>
        </row>
        <row r="44">
          <cell r="F44">
            <v>285.13</v>
          </cell>
        </row>
      </sheetData>
      <sheetData sheetId="5">
        <row r="26">
          <cell r="F26">
            <v>13.090000000000002</v>
          </cell>
        </row>
        <row r="31">
          <cell r="F31">
            <v>7.12</v>
          </cell>
        </row>
        <row r="36">
          <cell r="F36">
            <v>0.57999999999999996</v>
          </cell>
        </row>
        <row r="42">
          <cell r="F42">
            <v>159.07</v>
          </cell>
        </row>
      </sheetData>
      <sheetData sheetId="6">
        <row r="23">
          <cell r="F23">
            <v>3.8</v>
          </cell>
        </row>
        <row r="29">
          <cell r="F29">
            <v>147.92000000000002</v>
          </cell>
        </row>
      </sheetData>
      <sheetData sheetId="7">
        <row r="20">
          <cell r="F20">
            <v>72.27</v>
          </cell>
        </row>
        <row r="26">
          <cell r="F26">
            <v>84.509999999999991</v>
          </cell>
        </row>
      </sheetData>
      <sheetData sheetId="8">
        <row r="36">
          <cell r="F36">
            <v>187.76</v>
          </cell>
        </row>
        <row r="42">
          <cell r="F42">
            <v>101.48</v>
          </cell>
        </row>
        <row r="48">
          <cell r="F48">
            <v>1.08</v>
          </cell>
        </row>
        <row r="53">
          <cell r="F53">
            <v>183.4</v>
          </cell>
        </row>
      </sheetData>
      <sheetData sheetId="9">
        <row r="21">
          <cell r="F21">
            <v>19.48</v>
          </cell>
        </row>
        <row r="29">
          <cell r="F29">
            <v>136.67000000000002</v>
          </cell>
        </row>
      </sheetData>
      <sheetData sheetId="10">
        <row r="14">
          <cell r="F14">
            <v>43.82</v>
          </cell>
        </row>
        <row r="20">
          <cell r="F20">
            <v>106.15</v>
          </cell>
        </row>
        <row r="25">
          <cell r="F25">
            <v>28.650000000000002</v>
          </cell>
        </row>
        <row r="30">
          <cell r="F30">
            <v>137.14000000000001</v>
          </cell>
        </row>
      </sheetData>
      <sheetData sheetId="11">
        <row r="30">
          <cell r="F30">
            <v>20.38</v>
          </cell>
        </row>
        <row r="37">
          <cell r="F37">
            <v>26.490000000000002</v>
          </cell>
        </row>
        <row r="43">
          <cell r="F43">
            <v>10.51</v>
          </cell>
        </row>
        <row r="48">
          <cell r="F48">
            <v>105.27</v>
          </cell>
        </row>
      </sheetData>
      <sheetData sheetId="12">
        <row r="29">
          <cell r="F29">
            <v>16.93</v>
          </cell>
        </row>
        <row r="35">
          <cell r="F35">
            <v>26.34</v>
          </cell>
        </row>
        <row r="40">
          <cell r="F40">
            <v>0.51</v>
          </cell>
        </row>
        <row r="45">
          <cell r="F45">
            <v>96.53</v>
          </cell>
        </row>
      </sheetData>
      <sheetData sheetId="13">
        <row r="16">
          <cell r="F16">
            <v>13.280000000000001</v>
          </cell>
        </row>
        <row r="22">
          <cell r="F22">
            <v>29.090000000000003</v>
          </cell>
        </row>
        <row r="27">
          <cell r="F27">
            <v>0.43</v>
          </cell>
        </row>
        <row r="32">
          <cell r="F32">
            <v>34.99</v>
          </cell>
        </row>
      </sheetData>
      <sheetData sheetId="14">
        <row r="15">
          <cell r="F15">
            <v>8.36</v>
          </cell>
        </row>
        <row r="20">
          <cell r="F20">
            <v>43.269999999999996</v>
          </cell>
        </row>
        <row r="24">
          <cell r="F24">
            <v>0.63</v>
          </cell>
        </row>
        <row r="29">
          <cell r="F29">
            <v>178.2</v>
          </cell>
        </row>
      </sheetData>
      <sheetData sheetId="15">
        <row r="20">
          <cell r="F20">
            <v>25.959999999999997</v>
          </cell>
        </row>
        <row r="25">
          <cell r="F25">
            <v>40.35</v>
          </cell>
        </row>
      </sheetData>
      <sheetData sheetId="16">
        <row r="12">
          <cell r="F12">
            <v>28.28</v>
          </cell>
        </row>
        <row r="17">
          <cell r="F17">
            <v>24.35</v>
          </cell>
        </row>
        <row r="21">
          <cell r="F21">
            <v>0.16</v>
          </cell>
        </row>
        <row r="25">
          <cell r="F25">
            <v>77.959999999999994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ндан"/>
      <sheetName val="ДДТ"/>
      <sheetName val="отбор проб"/>
      <sheetName val="дистиллят"/>
    </sheetNames>
    <sheetDataSet>
      <sheetData sheetId="0">
        <row r="21">
          <cell r="F21">
            <v>22.569999999999997</v>
          </cell>
        </row>
        <row r="27">
          <cell r="F27">
            <v>89.41</v>
          </cell>
        </row>
        <row r="32">
          <cell r="F32">
            <v>13.76</v>
          </cell>
        </row>
        <row r="39">
          <cell r="F39">
            <v>136.20000000000002</v>
          </cell>
        </row>
      </sheetData>
      <sheetData sheetId="1">
        <row r="17">
          <cell r="F17">
            <v>14.480000000000002</v>
          </cell>
        </row>
        <row r="22">
          <cell r="F22">
            <v>45.849999999999994</v>
          </cell>
        </row>
        <row r="26">
          <cell r="F26">
            <v>6.88</v>
          </cell>
        </row>
        <row r="31">
          <cell r="F31">
            <v>267.3</v>
          </cell>
        </row>
      </sheetData>
      <sheetData sheetId="2">
        <row r="11">
          <cell r="F11">
            <v>19.409999999999997</v>
          </cell>
        </row>
        <row r="16">
          <cell r="F16">
            <v>2.97</v>
          </cell>
        </row>
        <row r="21">
          <cell r="F21">
            <v>62.92</v>
          </cell>
        </row>
        <row r="31">
          <cell r="F31">
            <v>104.61999999999998</v>
          </cell>
        </row>
      </sheetData>
      <sheetData sheetId="3">
        <row r="8">
          <cell r="F8">
            <v>1.39</v>
          </cell>
        </row>
        <row r="12">
          <cell r="F12">
            <v>0.68</v>
          </cell>
        </row>
        <row r="16">
          <cell r="F16">
            <v>2.41</v>
          </cell>
        </row>
        <row r="21">
          <cell r="F21">
            <v>14.41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МЧ"/>
      <sheetName val="ОКБ"/>
      <sheetName val="КФ"/>
      <sheetName val="клостридии"/>
      <sheetName val="паразит-лямбл,гельм"/>
      <sheetName val="патог-сальмон"/>
    </sheetNames>
    <sheetDataSet>
      <sheetData sheetId="0">
        <row r="16">
          <cell r="F16">
            <v>2.0799999999999996</v>
          </cell>
        </row>
        <row r="23">
          <cell r="F23">
            <v>2.0699999999999998</v>
          </cell>
        </row>
        <row r="29">
          <cell r="F29">
            <v>3.0300000000000002</v>
          </cell>
        </row>
        <row r="34">
          <cell r="F34">
            <v>43.85</v>
          </cell>
        </row>
      </sheetData>
      <sheetData sheetId="1">
        <row r="19">
          <cell r="F19">
            <v>14.05</v>
          </cell>
        </row>
        <row r="26">
          <cell r="F26">
            <v>2.48</v>
          </cell>
        </row>
        <row r="32">
          <cell r="F32">
            <v>3.76</v>
          </cell>
        </row>
        <row r="37">
          <cell r="F37">
            <v>89.66</v>
          </cell>
        </row>
      </sheetData>
      <sheetData sheetId="2">
        <row r="23">
          <cell r="F23">
            <v>7.879999999999999</v>
          </cell>
        </row>
        <row r="29">
          <cell r="F29">
            <v>6.4</v>
          </cell>
        </row>
        <row r="34">
          <cell r="F34">
            <v>5.4</v>
          </cell>
        </row>
        <row r="40">
          <cell r="F40">
            <v>177.62</v>
          </cell>
        </row>
      </sheetData>
      <sheetData sheetId="3">
        <row r="23">
          <cell r="F23">
            <v>18.84</v>
          </cell>
        </row>
        <row r="29">
          <cell r="F29">
            <v>14.86</v>
          </cell>
        </row>
        <row r="34">
          <cell r="F34">
            <v>3.01</v>
          </cell>
        </row>
        <row r="40">
          <cell r="F40">
            <v>14.95</v>
          </cell>
        </row>
      </sheetData>
      <sheetData sheetId="4">
        <row r="16">
          <cell r="F16">
            <v>11.41</v>
          </cell>
        </row>
        <row r="20">
          <cell r="F20">
            <v>0.9</v>
          </cell>
        </row>
        <row r="25">
          <cell r="F25">
            <v>0.44</v>
          </cell>
        </row>
        <row r="31">
          <cell r="F31">
            <v>199.47</v>
          </cell>
        </row>
      </sheetData>
      <sheetData sheetId="5">
        <row r="22">
          <cell r="F22">
            <v>42.3</v>
          </cell>
        </row>
        <row r="29">
          <cell r="F29">
            <v>52.330000000000005</v>
          </cell>
        </row>
        <row r="35">
          <cell r="F35">
            <v>69.38</v>
          </cell>
        </row>
        <row r="39">
          <cell r="F39">
            <v>68.23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topLeftCell="A13" workbookViewId="0">
      <selection activeCell="F7" sqref="F7"/>
    </sheetView>
  </sheetViews>
  <sheetFormatPr defaultColWidth="9.140625" defaultRowHeight="15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9.1406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4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4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5"/>
    </row>
    <row r="12" spans="1:16">
      <c r="A12" s="5"/>
    </row>
    <row r="13" spans="1:16" s="7" customFormat="1" ht="15.75">
      <c r="A13" s="98" t="s">
        <v>10</v>
      </c>
      <c r="B13" s="98"/>
      <c r="C13" s="98"/>
      <c r="D13" s="98"/>
      <c r="E13" s="98"/>
    </row>
    <row r="14" spans="1:16" s="7" customFormat="1" ht="16.5" thickBot="1">
      <c r="A14" s="99" t="s">
        <v>11</v>
      </c>
      <c r="B14" s="99"/>
      <c r="C14" s="99"/>
      <c r="D14" s="99"/>
      <c r="E14" s="99"/>
    </row>
    <row r="15" spans="1:16" ht="46.9" customHeight="1" thickBot="1">
      <c r="A15" s="8" t="s">
        <v>12</v>
      </c>
      <c r="B15" s="9" t="s">
        <v>13</v>
      </c>
      <c r="C15" s="100" t="s">
        <v>14</v>
      </c>
      <c r="D15" s="101"/>
      <c r="E15" s="102"/>
    </row>
    <row r="16" spans="1:16" ht="95.25" thickBot="1">
      <c r="A16" s="10"/>
      <c r="B16" s="11"/>
      <c r="C16" s="12" t="s">
        <v>15</v>
      </c>
      <c r="D16" s="12" t="s">
        <v>16</v>
      </c>
      <c r="E16" s="13" t="s">
        <v>17</v>
      </c>
    </row>
    <row r="17" spans="1:11" ht="37.5">
      <c r="A17" s="14"/>
      <c r="B17" s="15" t="s">
        <v>18</v>
      </c>
      <c r="C17" s="16"/>
      <c r="D17" s="16"/>
      <c r="E17" s="17"/>
    </row>
    <row r="18" spans="1:11" ht="15.75">
      <c r="A18" s="18" t="s">
        <v>19</v>
      </c>
      <c r="B18" s="19" t="s">
        <v>20</v>
      </c>
      <c r="C18" s="20">
        <v>444</v>
      </c>
      <c r="D18" s="20">
        <v>1</v>
      </c>
      <c r="E18" s="21">
        <f>C18-D18</f>
        <v>443</v>
      </c>
    </row>
    <row r="19" spans="1:11" ht="15.75">
      <c r="A19" s="18" t="s">
        <v>21</v>
      </c>
      <c r="B19" s="19" t="s">
        <v>22</v>
      </c>
      <c r="C19" s="20">
        <v>444</v>
      </c>
      <c r="D19" s="20">
        <v>0</v>
      </c>
      <c r="E19" s="21">
        <f>C19-D19</f>
        <v>444</v>
      </c>
    </row>
    <row r="20" spans="1:11" ht="15.75">
      <c r="A20" s="18" t="s">
        <v>23</v>
      </c>
      <c r="B20" s="19" t="s">
        <v>24</v>
      </c>
      <c r="C20" s="20">
        <v>835</v>
      </c>
      <c r="D20" s="20">
        <v>0</v>
      </c>
      <c r="E20" s="21">
        <f>C20-D20</f>
        <v>835</v>
      </c>
    </row>
    <row r="21" spans="1:11" ht="37.5">
      <c r="A21" s="18"/>
      <c r="B21" s="22" t="s">
        <v>25</v>
      </c>
      <c r="C21" s="20"/>
      <c r="D21" s="20"/>
      <c r="E21" s="21"/>
    </row>
    <row r="22" spans="1:11" ht="15.75">
      <c r="A22" s="18">
        <v>1</v>
      </c>
      <c r="B22" s="19" t="s">
        <v>26</v>
      </c>
      <c r="C22" s="20">
        <v>225</v>
      </c>
      <c r="D22" s="20">
        <v>1</v>
      </c>
      <c r="E22" s="21">
        <f>C22-D22</f>
        <v>224</v>
      </c>
    </row>
    <row r="23" spans="1:11" ht="32.25" thickBot="1">
      <c r="A23" s="23">
        <v>2</v>
      </c>
      <c r="B23" s="24" t="s">
        <v>27</v>
      </c>
      <c r="C23" s="12">
        <v>225</v>
      </c>
      <c r="D23" s="12">
        <v>1</v>
      </c>
      <c r="E23" s="13">
        <f>C23-D23</f>
        <v>224</v>
      </c>
    </row>
    <row r="24" spans="1:11" s="26" customFormat="1" ht="15.75">
      <c r="A24" s="25"/>
      <c r="B24" s="25"/>
      <c r="C24" s="25"/>
      <c r="D24" s="25"/>
      <c r="E24" s="25"/>
    </row>
    <row r="25" spans="1:11" s="26" customFormat="1" ht="15.75">
      <c r="A25" s="25"/>
      <c r="B25" s="25"/>
      <c r="C25" s="25"/>
      <c r="D25" s="25"/>
      <c r="E25" s="25"/>
    </row>
    <row r="26" spans="1:11" s="26" customFormat="1" ht="15.75">
      <c r="A26" s="25"/>
      <c r="B26" s="25"/>
      <c r="C26" s="25"/>
      <c r="D26" s="25"/>
      <c r="E26" s="25"/>
    </row>
    <row r="27" spans="1:11" ht="15.75">
      <c r="A27" s="26" t="s">
        <v>28</v>
      </c>
      <c r="B27" s="27"/>
      <c r="C27" s="28"/>
      <c r="D27" s="28"/>
      <c r="E27" s="29"/>
    </row>
    <row r="28" spans="1:11" ht="15.75">
      <c r="B28" s="30"/>
      <c r="C28" s="30"/>
      <c r="D28" s="30"/>
      <c r="E28" s="30"/>
      <c r="K28" s="31"/>
    </row>
    <row r="30" spans="1:11" ht="15.75">
      <c r="G30" s="31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0"/>
  <sheetViews>
    <sheetView topLeftCell="A67" workbookViewId="0">
      <selection activeCell="Q6" sqref="Q6"/>
    </sheetView>
  </sheetViews>
  <sheetFormatPr defaultColWidth="9.140625" defaultRowHeight="12"/>
  <cols>
    <col min="1" max="1" width="4.5703125" style="32" customWidth="1"/>
    <col min="2" max="2" width="30.42578125" style="32" customWidth="1"/>
    <col min="3" max="3" width="30.7109375" style="32" customWidth="1"/>
    <col min="4" max="4" width="10.140625" style="32" hidden="1" customWidth="1"/>
    <col min="5" max="5" width="0.140625" style="32" hidden="1" customWidth="1"/>
    <col min="6" max="6" width="8.28515625" style="32" hidden="1" customWidth="1"/>
    <col min="7" max="7" width="7.140625" style="32" hidden="1" customWidth="1"/>
    <col min="8" max="8" width="6.5703125" style="32" hidden="1" customWidth="1"/>
    <col min="9" max="9" width="7.140625" style="32" hidden="1" customWidth="1"/>
    <col min="10" max="10" width="10" style="33" hidden="1" customWidth="1"/>
    <col min="11" max="11" width="8.140625" style="32" hidden="1" customWidth="1"/>
    <col min="12" max="12" width="9.5703125" style="32" hidden="1" customWidth="1"/>
    <col min="13" max="13" width="10.5703125" style="32" hidden="1" customWidth="1"/>
    <col min="14" max="14" width="12.42578125" style="32" customWidth="1"/>
    <col min="15" max="15" width="13.7109375" style="33" customWidth="1"/>
    <col min="16" max="253" width="9.140625" style="32"/>
    <col min="254" max="254" width="4.5703125" style="32" customWidth="1"/>
    <col min="255" max="255" width="27.42578125" style="32" customWidth="1"/>
    <col min="256" max="256" width="18.85546875" style="32" customWidth="1"/>
    <col min="257" max="257" width="10.140625" style="32" customWidth="1"/>
    <col min="258" max="258" width="0" style="32" hidden="1" customWidth="1"/>
    <col min="259" max="259" width="8.28515625" style="32" customWidth="1"/>
    <col min="260" max="260" width="7.140625" style="32" customWidth="1"/>
    <col min="261" max="261" width="6.5703125" style="32" customWidth="1"/>
    <col min="262" max="262" width="7.140625" style="32" customWidth="1"/>
    <col min="263" max="263" width="10" style="32" customWidth="1"/>
    <col min="264" max="264" width="8.140625" style="32" customWidth="1"/>
    <col min="265" max="265" width="9.5703125" style="32" customWidth="1"/>
    <col min="266" max="266" width="10.5703125" style="32" customWidth="1"/>
    <col min="267" max="267" width="10.28515625" style="32" customWidth="1"/>
    <col min="268" max="268" width="10.140625" style="32" customWidth="1"/>
    <col min="269" max="509" width="9.140625" style="32"/>
    <col min="510" max="510" width="4.5703125" style="32" customWidth="1"/>
    <col min="511" max="511" width="27.42578125" style="32" customWidth="1"/>
    <col min="512" max="512" width="18.85546875" style="32" customWidth="1"/>
    <col min="513" max="513" width="10.140625" style="32" customWidth="1"/>
    <col min="514" max="514" width="0" style="32" hidden="1" customWidth="1"/>
    <col min="515" max="515" width="8.28515625" style="32" customWidth="1"/>
    <col min="516" max="516" width="7.140625" style="32" customWidth="1"/>
    <col min="517" max="517" width="6.5703125" style="32" customWidth="1"/>
    <col min="518" max="518" width="7.140625" style="32" customWidth="1"/>
    <col min="519" max="519" width="10" style="32" customWidth="1"/>
    <col min="520" max="520" width="8.140625" style="32" customWidth="1"/>
    <col min="521" max="521" width="9.5703125" style="32" customWidth="1"/>
    <col min="522" max="522" width="10.5703125" style="32" customWidth="1"/>
    <col min="523" max="523" width="10.28515625" style="32" customWidth="1"/>
    <col min="524" max="524" width="10.140625" style="32" customWidth="1"/>
    <col min="525" max="765" width="9.140625" style="32"/>
    <col min="766" max="766" width="4.5703125" style="32" customWidth="1"/>
    <col min="767" max="767" width="27.42578125" style="32" customWidth="1"/>
    <col min="768" max="768" width="18.85546875" style="32" customWidth="1"/>
    <col min="769" max="769" width="10.140625" style="32" customWidth="1"/>
    <col min="770" max="770" width="0" style="32" hidden="1" customWidth="1"/>
    <col min="771" max="771" width="8.28515625" style="32" customWidth="1"/>
    <col min="772" max="772" width="7.140625" style="32" customWidth="1"/>
    <col min="773" max="773" width="6.5703125" style="32" customWidth="1"/>
    <col min="774" max="774" width="7.140625" style="32" customWidth="1"/>
    <col min="775" max="775" width="10" style="32" customWidth="1"/>
    <col min="776" max="776" width="8.140625" style="32" customWidth="1"/>
    <col min="777" max="777" width="9.5703125" style="32" customWidth="1"/>
    <col min="778" max="778" width="10.5703125" style="32" customWidth="1"/>
    <col min="779" max="779" width="10.28515625" style="32" customWidth="1"/>
    <col min="780" max="780" width="10.140625" style="32" customWidth="1"/>
    <col min="781" max="1021" width="9.140625" style="32"/>
    <col min="1022" max="1022" width="4.5703125" style="32" customWidth="1"/>
    <col min="1023" max="1023" width="27.42578125" style="32" customWidth="1"/>
    <col min="1024" max="1024" width="18.85546875" style="32" customWidth="1"/>
    <col min="1025" max="1025" width="10.140625" style="32" customWidth="1"/>
    <col min="1026" max="1026" width="0" style="32" hidden="1" customWidth="1"/>
    <col min="1027" max="1027" width="8.28515625" style="32" customWidth="1"/>
    <col min="1028" max="1028" width="7.140625" style="32" customWidth="1"/>
    <col min="1029" max="1029" width="6.5703125" style="32" customWidth="1"/>
    <col min="1030" max="1030" width="7.140625" style="32" customWidth="1"/>
    <col min="1031" max="1031" width="10" style="32" customWidth="1"/>
    <col min="1032" max="1032" width="8.140625" style="32" customWidth="1"/>
    <col min="1033" max="1033" width="9.5703125" style="32" customWidth="1"/>
    <col min="1034" max="1034" width="10.5703125" style="32" customWidth="1"/>
    <col min="1035" max="1035" width="10.28515625" style="32" customWidth="1"/>
    <col min="1036" max="1036" width="10.140625" style="32" customWidth="1"/>
    <col min="1037" max="1277" width="9.140625" style="32"/>
    <col min="1278" max="1278" width="4.5703125" style="32" customWidth="1"/>
    <col min="1279" max="1279" width="27.42578125" style="32" customWidth="1"/>
    <col min="1280" max="1280" width="18.85546875" style="32" customWidth="1"/>
    <col min="1281" max="1281" width="10.140625" style="32" customWidth="1"/>
    <col min="1282" max="1282" width="0" style="32" hidden="1" customWidth="1"/>
    <col min="1283" max="1283" width="8.28515625" style="32" customWidth="1"/>
    <col min="1284" max="1284" width="7.140625" style="32" customWidth="1"/>
    <col min="1285" max="1285" width="6.5703125" style="32" customWidth="1"/>
    <col min="1286" max="1286" width="7.140625" style="32" customWidth="1"/>
    <col min="1287" max="1287" width="10" style="32" customWidth="1"/>
    <col min="1288" max="1288" width="8.140625" style="32" customWidth="1"/>
    <col min="1289" max="1289" width="9.5703125" style="32" customWidth="1"/>
    <col min="1290" max="1290" width="10.5703125" style="32" customWidth="1"/>
    <col min="1291" max="1291" width="10.28515625" style="32" customWidth="1"/>
    <col min="1292" max="1292" width="10.140625" style="32" customWidth="1"/>
    <col min="1293" max="1533" width="9.140625" style="32"/>
    <col min="1534" max="1534" width="4.5703125" style="32" customWidth="1"/>
    <col min="1535" max="1535" width="27.42578125" style="32" customWidth="1"/>
    <col min="1536" max="1536" width="18.85546875" style="32" customWidth="1"/>
    <col min="1537" max="1537" width="10.140625" style="32" customWidth="1"/>
    <col min="1538" max="1538" width="0" style="32" hidden="1" customWidth="1"/>
    <col min="1539" max="1539" width="8.28515625" style="32" customWidth="1"/>
    <col min="1540" max="1540" width="7.140625" style="32" customWidth="1"/>
    <col min="1541" max="1541" width="6.5703125" style="32" customWidth="1"/>
    <col min="1542" max="1542" width="7.140625" style="32" customWidth="1"/>
    <col min="1543" max="1543" width="10" style="32" customWidth="1"/>
    <col min="1544" max="1544" width="8.140625" style="32" customWidth="1"/>
    <col min="1545" max="1545" width="9.5703125" style="32" customWidth="1"/>
    <col min="1546" max="1546" width="10.5703125" style="32" customWidth="1"/>
    <col min="1547" max="1547" width="10.28515625" style="32" customWidth="1"/>
    <col min="1548" max="1548" width="10.140625" style="32" customWidth="1"/>
    <col min="1549" max="1789" width="9.140625" style="32"/>
    <col min="1790" max="1790" width="4.5703125" style="32" customWidth="1"/>
    <col min="1791" max="1791" width="27.42578125" style="32" customWidth="1"/>
    <col min="1792" max="1792" width="18.85546875" style="32" customWidth="1"/>
    <col min="1793" max="1793" width="10.140625" style="32" customWidth="1"/>
    <col min="1794" max="1794" width="0" style="32" hidden="1" customWidth="1"/>
    <col min="1795" max="1795" width="8.28515625" style="32" customWidth="1"/>
    <col min="1796" max="1796" width="7.140625" style="32" customWidth="1"/>
    <col min="1797" max="1797" width="6.5703125" style="32" customWidth="1"/>
    <col min="1798" max="1798" width="7.140625" style="32" customWidth="1"/>
    <col min="1799" max="1799" width="10" style="32" customWidth="1"/>
    <col min="1800" max="1800" width="8.140625" style="32" customWidth="1"/>
    <col min="1801" max="1801" width="9.5703125" style="32" customWidth="1"/>
    <col min="1802" max="1802" width="10.5703125" style="32" customWidth="1"/>
    <col min="1803" max="1803" width="10.28515625" style="32" customWidth="1"/>
    <col min="1804" max="1804" width="10.140625" style="32" customWidth="1"/>
    <col min="1805" max="2045" width="9.140625" style="32"/>
    <col min="2046" max="2046" width="4.5703125" style="32" customWidth="1"/>
    <col min="2047" max="2047" width="27.42578125" style="32" customWidth="1"/>
    <col min="2048" max="2048" width="18.85546875" style="32" customWidth="1"/>
    <col min="2049" max="2049" width="10.140625" style="32" customWidth="1"/>
    <col min="2050" max="2050" width="0" style="32" hidden="1" customWidth="1"/>
    <col min="2051" max="2051" width="8.28515625" style="32" customWidth="1"/>
    <col min="2052" max="2052" width="7.140625" style="32" customWidth="1"/>
    <col min="2053" max="2053" width="6.5703125" style="32" customWidth="1"/>
    <col min="2054" max="2054" width="7.140625" style="32" customWidth="1"/>
    <col min="2055" max="2055" width="10" style="32" customWidth="1"/>
    <col min="2056" max="2056" width="8.140625" style="32" customWidth="1"/>
    <col min="2057" max="2057" width="9.5703125" style="32" customWidth="1"/>
    <col min="2058" max="2058" width="10.5703125" style="32" customWidth="1"/>
    <col min="2059" max="2059" width="10.28515625" style="32" customWidth="1"/>
    <col min="2060" max="2060" width="10.140625" style="32" customWidth="1"/>
    <col min="2061" max="2301" width="9.140625" style="32"/>
    <col min="2302" max="2302" width="4.5703125" style="32" customWidth="1"/>
    <col min="2303" max="2303" width="27.42578125" style="32" customWidth="1"/>
    <col min="2304" max="2304" width="18.85546875" style="32" customWidth="1"/>
    <col min="2305" max="2305" width="10.140625" style="32" customWidth="1"/>
    <col min="2306" max="2306" width="0" style="32" hidden="1" customWidth="1"/>
    <col min="2307" max="2307" width="8.28515625" style="32" customWidth="1"/>
    <col min="2308" max="2308" width="7.140625" style="32" customWidth="1"/>
    <col min="2309" max="2309" width="6.5703125" style="32" customWidth="1"/>
    <col min="2310" max="2310" width="7.140625" style="32" customWidth="1"/>
    <col min="2311" max="2311" width="10" style="32" customWidth="1"/>
    <col min="2312" max="2312" width="8.140625" style="32" customWidth="1"/>
    <col min="2313" max="2313" width="9.5703125" style="32" customWidth="1"/>
    <col min="2314" max="2314" width="10.5703125" style="32" customWidth="1"/>
    <col min="2315" max="2315" width="10.28515625" style="32" customWidth="1"/>
    <col min="2316" max="2316" width="10.140625" style="32" customWidth="1"/>
    <col min="2317" max="2557" width="9.140625" style="32"/>
    <col min="2558" max="2558" width="4.5703125" style="32" customWidth="1"/>
    <col min="2559" max="2559" width="27.42578125" style="32" customWidth="1"/>
    <col min="2560" max="2560" width="18.85546875" style="32" customWidth="1"/>
    <col min="2561" max="2561" width="10.140625" style="32" customWidth="1"/>
    <col min="2562" max="2562" width="0" style="32" hidden="1" customWidth="1"/>
    <col min="2563" max="2563" width="8.28515625" style="32" customWidth="1"/>
    <col min="2564" max="2564" width="7.140625" style="32" customWidth="1"/>
    <col min="2565" max="2565" width="6.5703125" style="32" customWidth="1"/>
    <col min="2566" max="2566" width="7.140625" style="32" customWidth="1"/>
    <col min="2567" max="2567" width="10" style="32" customWidth="1"/>
    <col min="2568" max="2568" width="8.140625" style="32" customWidth="1"/>
    <col min="2569" max="2569" width="9.5703125" style="32" customWidth="1"/>
    <col min="2570" max="2570" width="10.5703125" style="32" customWidth="1"/>
    <col min="2571" max="2571" width="10.28515625" style="32" customWidth="1"/>
    <col min="2572" max="2572" width="10.140625" style="32" customWidth="1"/>
    <col min="2573" max="2813" width="9.140625" style="32"/>
    <col min="2814" max="2814" width="4.5703125" style="32" customWidth="1"/>
    <col min="2815" max="2815" width="27.42578125" style="32" customWidth="1"/>
    <col min="2816" max="2816" width="18.85546875" style="32" customWidth="1"/>
    <col min="2817" max="2817" width="10.140625" style="32" customWidth="1"/>
    <col min="2818" max="2818" width="0" style="32" hidden="1" customWidth="1"/>
    <col min="2819" max="2819" width="8.28515625" style="32" customWidth="1"/>
    <col min="2820" max="2820" width="7.140625" style="32" customWidth="1"/>
    <col min="2821" max="2821" width="6.5703125" style="32" customWidth="1"/>
    <col min="2822" max="2822" width="7.140625" style="32" customWidth="1"/>
    <col min="2823" max="2823" width="10" style="32" customWidth="1"/>
    <col min="2824" max="2824" width="8.140625" style="32" customWidth="1"/>
    <col min="2825" max="2825" width="9.5703125" style="32" customWidth="1"/>
    <col min="2826" max="2826" width="10.5703125" style="32" customWidth="1"/>
    <col min="2827" max="2827" width="10.28515625" style="32" customWidth="1"/>
    <col min="2828" max="2828" width="10.140625" style="32" customWidth="1"/>
    <col min="2829" max="3069" width="9.140625" style="32"/>
    <col min="3070" max="3070" width="4.5703125" style="32" customWidth="1"/>
    <col min="3071" max="3071" width="27.42578125" style="32" customWidth="1"/>
    <col min="3072" max="3072" width="18.85546875" style="32" customWidth="1"/>
    <col min="3073" max="3073" width="10.140625" style="32" customWidth="1"/>
    <col min="3074" max="3074" width="0" style="32" hidden="1" customWidth="1"/>
    <col min="3075" max="3075" width="8.28515625" style="32" customWidth="1"/>
    <col min="3076" max="3076" width="7.140625" style="32" customWidth="1"/>
    <col min="3077" max="3077" width="6.5703125" style="32" customWidth="1"/>
    <col min="3078" max="3078" width="7.140625" style="32" customWidth="1"/>
    <col min="3079" max="3079" width="10" style="32" customWidth="1"/>
    <col min="3080" max="3080" width="8.140625" style="32" customWidth="1"/>
    <col min="3081" max="3081" width="9.5703125" style="32" customWidth="1"/>
    <col min="3082" max="3082" width="10.5703125" style="32" customWidth="1"/>
    <col min="3083" max="3083" width="10.28515625" style="32" customWidth="1"/>
    <col min="3084" max="3084" width="10.140625" style="32" customWidth="1"/>
    <col min="3085" max="3325" width="9.140625" style="32"/>
    <col min="3326" max="3326" width="4.5703125" style="32" customWidth="1"/>
    <col min="3327" max="3327" width="27.42578125" style="32" customWidth="1"/>
    <col min="3328" max="3328" width="18.85546875" style="32" customWidth="1"/>
    <col min="3329" max="3329" width="10.140625" style="32" customWidth="1"/>
    <col min="3330" max="3330" width="0" style="32" hidden="1" customWidth="1"/>
    <col min="3331" max="3331" width="8.28515625" style="32" customWidth="1"/>
    <col min="3332" max="3332" width="7.140625" style="32" customWidth="1"/>
    <col min="3333" max="3333" width="6.5703125" style="32" customWidth="1"/>
    <col min="3334" max="3334" width="7.140625" style="32" customWidth="1"/>
    <col min="3335" max="3335" width="10" style="32" customWidth="1"/>
    <col min="3336" max="3336" width="8.140625" style="32" customWidth="1"/>
    <col min="3337" max="3337" width="9.5703125" style="32" customWidth="1"/>
    <col min="3338" max="3338" width="10.5703125" style="32" customWidth="1"/>
    <col min="3339" max="3339" width="10.28515625" style="32" customWidth="1"/>
    <col min="3340" max="3340" width="10.140625" style="32" customWidth="1"/>
    <col min="3341" max="3581" width="9.140625" style="32"/>
    <col min="3582" max="3582" width="4.5703125" style="32" customWidth="1"/>
    <col min="3583" max="3583" width="27.42578125" style="32" customWidth="1"/>
    <col min="3584" max="3584" width="18.85546875" style="32" customWidth="1"/>
    <col min="3585" max="3585" width="10.140625" style="32" customWidth="1"/>
    <col min="3586" max="3586" width="0" style="32" hidden="1" customWidth="1"/>
    <col min="3587" max="3587" width="8.28515625" style="32" customWidth="1"/>
    <col min="3588" max="3588" width="7.140625" style="32" customWidth="1"/>
    <col min="3589" max="3589" width="6.5703125" style="32" customWidth="1"/>
    <col min="3590" max="3590" width="7.140625" style="32" customWidth="1"/>
    <col min="3591" max="3591" width="10" style="32" customWidth="1"/>
    <col min="3592" max="3592" width="8.140625" style="32" customWidth="1"/>
    <col min="3593" max="3593" width="9.5703125" style="32" customWidth="1"/>
    <col min="3594" max="3594" width="10.5703125" style="32" customWidth="1"/>
    <col min="3595" max="3595" width="10.28515625" style="32" customWidth="1"/>
    <col min="3596" max="3596" width="10.140625" style="32" customWidth="1"/>
    <col min="3597" max="3837" width="9.140625" style="32"/>
    <col min="3838" max="3838" width="4.5703125" style="32" customWidth="1"/>
    <col min="3839" max="3839" width="27.42578125" style="32" customWidth="1"/>
    <col min="3840" max="3840" width="18.85546875" style="32" customWidth="1"/>
    <col min="3841" max="3841" width="10.140625" style="32" customWidth="1"/>
    <col min="3842" max="3842" width="0" style="32" hidden="1" customWidth="1"/>
    <col min="3843" max="3843" width="8.28515625" style="32" customWidth="1"/>
    <col min="3844" max="3844" width="7.140625" style="32" customWidth="1"/>
    <col min="3845" max="3845" width="6.5703125" style="32" customWidth="1"/>
    <col min="3846" max="3846" width="7.140625" style="32" customWidth="1"/>
    <col min="3847" max="3847" width="10" style="32" customWidth="1"/>
    <col min="3848" max="3848" width="8.140625" style="32" customWidth="1"/>
    <col min="3849" max="3849" width="9.5703125" style="32" customWidth="1"/>
    <col min="3850" max="3850" width="10.5703125" style="32" customWidth="1"/>
    <col min="3851" max="3851" width="10.28515625" style="32" customWidth="1"/>
    <col min="3852" max="3852" width="10.140625" style="32" customWidth="1"/>
    <col min="3853" max="4093" width="9.140625" style="32"/>
    <col min="4094" max="4094" width="4.5703125" style="32" customWidth="1"/>
    <col min="4095" max="4095" width="27.42578125" style="32" customWidth="1"/>
    <col min="4096" max="4096" width="18.85546875" style="32" customWidth="1"/>
    <col min="4097" max="4097" width="10.140625" style="32" customWidth="1"/>
    <col min="4098" max="4098" width="0" style="32" hidden="1" customWidth="1"/>
    <col min="4099" max="4099" width="8.28515625" style="32" customWidth="1"/>
    <col min="4100" max="4100" width="7.140625" style="32" customWidth="1"/>
    <col min="4101" max="4101" width="6.5703125" style="32" customWidth="1"/>
    <col min="4102" max="4102" width="7.140625" style="32" customWidth="1"/>
    <col min="4103" max="4103" width="10" style="32" customWidth="1"/>
    <col min="4104" max="4104" width="8.140625" style="32" customWidth="1"/>
    <col min="4105" max="4105" width="9.5703125" style="32" customWidth="1"/>
    <col min="4106" max="4106" width="10.5703125" style="32" customWidth="1"/>
    <col min="4107" max="4107" width="10.28515625" style="32" customWidth="1"/>
    <col min="4108" max="4108" width="10.140625" style="32" customWidth="1"/>
    <col min="4109" max="4349" width="9.140625" style="32"/>
    <col min="4350" max="4350" width="4.5703125" style="32" customWidth="1"/>
    <col min="4351" max="4351" width="27.42578125" style="32" customWidth="1"/>
    <col min="4352" max="4352" width="18.85546875" style="32" customWidth="1"/>
    <col min="4353" max="4353" width="10.140625" style="32" customWidth="1"/>
    <col min="4354" max="4354" width="0" style="32" hidden="1" customWidth="1"/>
    <col min="4355" max="4355" width="8.28515625" style="32" customWidth="1"/>
    <col min="4356" max="4356" width="7.140625" style="32" customWidth="1"/>
    <col min="4357" max="4357" width="6.5703125" style="32" customWidth="1"/>
    <col min="4358" max="4358" width="7.140625" style="32" customWidth="1"/>
    <col min="4359" max="4359" width="10" style="32" customWidth="1"/>
    <col min="4360" max="4360" width="8.140625" style="32" customWidth="1"/>
    <col min="4361" max="4361" width="9.5703125" style="32" customWidth="1"/>
    <col min="4362" max="4362" width="10.5703125" style="32" customWidth="1"/>
    <col min="4363" max="4363" width="10.28515625" style="32" customWidth="1"/>
    <col min="4364" max="4364" width="10.140625" style="32" customWidth="1"/>
    <col min="4365" max="4605" width="9.140625" style="32"/>
    <col min="4606" max="4606" width="4.5703125" style="32" customWidth="1"/>
    <col min="4607" max="4607" width="27.42578125" style="32" customWidth="1"/>
    <col min="4608" max="4608" width="18.85546875" style="32" customWidth="1"/>
    <col min="4609" max="4609" width="10.140625" style="32" customWidth="1"/>
    <col min="4610" max="4610" width="0" style="32" hidden="1" customWidth="1"/>
    <col min="4611" max="4611" width="8.28515625" style="32" customWidth="1"/>
    <col min="4612" max="4612" width="7.140625" style="32" customWidth="1"/>
    <col min="4613" max="4613" width="6.5703125" style="32" customWidth="1"/>
    <col min="4614" max="4614" width="7.140625" style="32" customWidth="1"/>
    <col min="4615" max="4615" width="10" style="32" customWidth="1"/>
    <col min="4616" max="4616" width="8.140625" style="32" customWidth="1"/>
    <col min="4617" max="4617" width="9.5703125" style="32" customWidth="1"/>
    <col min="4618" max="4618" width="10.5703125" style="32" customWidth="1"/>
    <col min="4619" max="4619" width="10.28515625" style="32" customWidth="1"/>
    <col min="4620" max="4620" width="10.140625" style="32" customWidth="1"/>
    <col min="4621" max="4861" width="9.140625" style="32"/>
    <col min="4862" max="4862" width="4.5703125" style="32" customWidth="1"/>
    <col min="4863" max="4863" width="27.42578125" style="32" customWidth="1"/>
    <col min="4864" max="4864" width="18.85546875" style="32" customWidth="1"/>
    <col min="4865" max="4865" width="10.140625" style="32" customWidth="1"/>
    <col min="4866" max="4866" width="0" style="32" hidden="1" customWidth="1"/>
    <col min="4867" max="4867" width="8.28515625" style="32" customWidth="1"/>
    <col min="4868" max="4868" width="7.140625" style="32" customWidth="1"/>
    <col min="4869" max="4869" width="6.5703125" style="32" customWidth="1"/>
    <col min="4870" max="4870" width="7.140625" style="32" customWidth="1"/>
    <col min="4871" max="4871" width="10" style="32" customWidth="1"/>
    <col min="4872" max="4872" width="8.140625" style="32" customWidth="1"/>
    <col min="4873" max="4873" width="9.5703125" style="32" customWidth="1"/>
    <col min="4874" max="4874" width="10.5703125" style="32" customWidth="1"/>
    <col min="4875" max="4875" width="10.28515625" style="32" customWidth="1"/>
    <col min="4876" max="4876" width="10.140625" style="32" customWidth="1"/>
    <col min="4877" max="5117" width="9.140625" style="32"/>
    <col min="5118" max="5118" width="4.5703125" style="32" customWidth="1"/>
    <col min="5119" max="5119" width="27.42578125" style="32" customWidth="1"/>
    <col min="5120" max="5120" width="18.85546875" style="32" customWidth="1"/>
    <col min="5121" max="5121" width="10.140625" style="32" customWidth="1"/>
    <col min="5122" max="5122" width="0" style="32" hidden="1" customWidth="1"/>
    <col min="5123" max="5123" width="8.28515625" style="32" customWidth="1"/>
    <col min="5124" max="5124" width="7.140625" style="32" customWidth="1"/>
    <col min="5125" max="5125" width="6.5703125" style="32" customWidth="1"/>
    <col min="5126" max="5126" width="7.140625" style="32" customWidth="1"/>
    <col min="5127" max="5127" width="10" style="32" customWidth="1"/>
    <col min="5128" max="5128" width="8.140625" style="32" customWidth="1"/>
    <col min="5129" max="5129" width="9.5703125" style="32" customWidth="1"/>
    <col min="5130" max="5130" width="10.5703125" style="32" customWidth="1"/>
    <col min="5131" max="5131" width="10.28515625" style="32" customWidth="1"/>
    <col min="5132" max="5132" width="10.140625" style="32" customWidth="1"/>
    <col min="5133" max="5373" width="9.140625" style="32"/>
    <col min="5374" max="5374" width="4.5703125" style="32" customWidth="1"/>
    <col min="5375" max="5375" width="27.42578125" style="32" customWidth="1"/>
    <col min="5376" max="5376" width="18.85546875" style="32" customWidth="1"/>
    <col min="5377" max="5377" width="10.140625" style="32" customWidth="1"/>
    <col min="5378" max="5378" width="0" style="32" hidden="1" customWidth="1"/>
    <col min="5379" max="5379" width="8.28515625" style="32" customWidth="1"/>
    <col min="5380" max="5380" width="7.140625" style="32" customWidth="1"/>
    <col min="5381" max="5381" width="6.5703125" style="32" customWidth="1"/>
    <col min="5382" max="5382" width="7.140625" style="32" customWidth="1"/>
    <col min="5383" max="5383" width="10" style="32" customWidth="1"/>
    <col min="5384" max="5384" width="8.140625" style="32" customWidth="1"/>
    <col min="5385" max="5385" width="9.5703125" style="32" customWidth="1"/>
    <col min="5386" max="5386" width="10.5703125" style="32" customWidth="1"/>
    <col min="5387" max="5387" width="10.28515625" style="32" customWidth="1"/>
    <col min="5388" max="5388" width="10.140625" style="32" customWidth="1"/>
    <col min="5389" max="5629" width="9.140625" style="32"/>
    <col min="5630" max="5630" width="4.5703125" style="32" customWidth="1"/>
    <col min="5631" max="5631" width="27.42578125" style="32" customWidth="1"/>
    <col min="5632" max="5632" width="18.85546875" style="32" customWidth="1"/>
    <col min="5633" max="5633" width="10.140625" style="32" customWidth="1"/>
    <col min="5634" max="5634" width="0" style="32" hidden="1" customWidth="1"/>
    <col min="5635" max="5635" width="8.28515625" style="32" customWidth="1"/>
    <col min="5636" max="5636" width="7.140625" style="32" customWidth="1"/>
    <col min="5637" max="5637" width="6.5703125" style="32" customWidth="1"/>
    <col min="5638" max="5638" width="7.140625" style="32" customWidth="1"/>
    <col min="5639" max="5639" width="10" style="32" customWidth="1"/>
    <col min="5640" max="5640" width="8.140625" style="32" customWidth="1"/>
    <col min="5641" max="5641" width="9.5703125" style="32" customWidth="1"/>
    <col min="5642" max="5642" width="10.5703125" style="32" customWidth="1"/>
    <col min="5643" max="5643" width="10.28515625" style="32" customWidth="1"/>
    <col min="5644" max="5644" width="10.140625" style="32" customWidth="1"/>
    <col min="5645" max="5885" width="9.140625" style="32"/>
    <col min="5886" max="5886" width="4.5703125" style="32" customWidth="1"/>
    <col min="5887" max="5887" width="27.42578125" style="32" customWidth="1"/>
    <col min="5888" max="5888" width="18.85546875" style="32" customWidth="1"/>
    <col min="5889" max="5889" width="10.140625" style="32" customWidth="1"/>
    <col min="5890" max="5890" width="0" style="32" hidden="1" customWidth="1"/>
    <col min="5891" max="5891" width="8.28515625" style="32" customWidth="1"/>
    <col min="5892" max="5892" width="7.140625" style="32" customWidth="1"/>
    <col min="5893" max="5893" width="6.5703125" style="32" customWidth="1"/>
    <col min="5894" max="5894" width="7.140625" style="32" customWidth="1"/>
    <col min="5895" max="5895" width="10" style="32" customWidth="1"/>
    <col min="5896" max="5896" width="8.140625" style="32" customWidth="1"/>
    <col min="5897" max="5897" width="9.5703125" style="32" customWidth="1"/>
    <col min="5898" max="5898" width="10.5703125" style="32" customWidth="1"/>
    <col min="5899" max="5899" width="10.28515625" style="32" customWidth="1"/>
    <col min="5900" max="5900" width="10.140625" style="32" customWidth="1"/>
    <col min="5901" max="6141" width="9.140625" style="32"/>
    <col min="6142" max="6142" width="4.5703125" style="32" customWidth="1"/>
    <col min="6143" max="6143" width="27.42578125" style="32" customWidth="1"/>
    <col min="6144" max="6144" width="18.85546875" style="32" customWidth="1"/>
    <col min="6145" max="6145" width="10.140625" style="32" customWidth="1"/>
    <col min="6146" max="6146" width="0" style="32" hidden="1" customWidth="1"/>
    <col min="6147" max="6147" width="8.28515625" style="32" customWidth="1"/>
    <col min="6148" max="6148" width="7.140625" style="32" customWidth="1"/>
    <col min="6149" max="6149" width="6.5703125" style="32" customWidth="1"/>
    <col min="6150" max="6150" width="7.140625" style="32" customWidth="1"/>
    <col min="6151" max="6151" width="10" style="32" customWidth="1"/>
    <col min="6152" max="6152" width="8.140625" style="32" customWidth="1"/>
    <col min="6153" max="6153" width="9.5703125" style="32" customWidth="1"/>
    <col min="6154" max="6154" width="10.5703125" style="32" customWidth="1"/>
    <col min="6155" max="6155" width="10.28515625" style="32" customWidth="1"/>
    <col min="6156" max="6156" width="10.140625" style="32" customWidth="1"/>
    <col min="6157" max="6397" width="9.140625" style="32"/>
    <col min="6398" max="6398" width="4.5703125" style="32" customWidth="1"/>
    <col min="6399" max="6399" width="27.42578125" style="32" customWidth="1"/>
    <col min="6400" max="6400" width="18.85546875" style="32" customWidth="1"/>
    <col min="6401" max="6401" width="10.140625" style="32" customWidth="1"/>
    <col min="6402" max="6402" width="0" style="32" hidden="1" customWidth="1"/>
    <col min="6403" max="6403" width="8.28515625" style="32" customWidth="1"/>
    <col min="6404" max="6404" width="7.140625" style="32" customWidth="1"/>
    <col min="6405" max="6405" width="6.5703125" style="32" customWidth="1"/>
    <col min="6406" max="6406" width="7.140625" style="32" customWidth="1"/>
    <col min="6407" max="6407" width="10" style="32" customWidth="1"/>
    <col min="6408" max="6408" width="8.140625" style="32" customWidth="1"/>
    <col min="6409" max="6409" width="9.5703125" style="32" customWidth="1"/>
    <col min="6410" max="6410" width="10.5703125" style="32" customWidth="1"/>
    <col min="6411" max="6411" width="10.28515625" style="32" customWidth="1"/>
    <col min="6412" max="6412" width="10.140625" style="32" customWidth="1"/>
    <col min="6413" max="6653" width="9.140625" style="32"/>
    <col min="6654" max="6654" width="4.5703125" style="32" customWidth="1"/>
    <col min="6655" max="6655" width="27.42578125" style="32" customWidth="1"/>
    <col min="6656" max="6656" width="18.85546875" style="32" customWidth="1"/>
    <col min="6657" max="6657" width="10.140625" style="32" customWidth="1"/>
    <col min="6658" max="6658" width="0" style="32" hidden="1" customWidth="1"/>
    <col min="6659" max="6659" width="8.28515625" style="32" customWidth="1"/>
    <col min="6660" max="6660" width="7.140625" style="32" customWidth="1"/>
    <col min="6661" max="6661" width="6.5703125" style="32" customWidth="1"/>
    <col min="6662" max="6662" width="7.140625" style="32" customWidth="1"/>
    <col min="6663" max="6663" width="10" style="32" customWidth="1"/>
    <col min="6664" max="6664" width="8.140625" style="32" customWidth="1"/>
    <col min="6665" max="6665" width="9.5703125" style="32" customWidth="1"/>
    <col min="6666" max="6666" width="10.5703125" style="32" customWidth="1"/>
    <col min="6667" max="6667" width="10.28515625" style="32" customWidth="1"/>
    <col min="6668" max="6668" width="10.140625" style="32" customWidth="1"/>
    <col min="6669" max="6909" width="9.140625" style="32"/>
    <col min="6910" max="6910" width="4.5703125" style="32" customWidth="1"/>
    <col min="6911" max="6911" width="27.42578125" style="32" customWidth="1"/>
    <col min="6912" max="6912" width="18.85546875" style="32" customWidth="1"/>
    <col min="6913" max="6913" width="10.140625" style="32" customWidth="1"/>
    <col min="6914" max="6914" width="0" style="32" hidden="1" customWidth="1"/>
    <col min="6915" max="6915" width="8.28515625" style="32" customWidth="1"/>
    <col min="6916" max="6916" width="7.140625" style="32" customWidth="1"/>
    <col min="6917" max="6917" width="6.5703125" style="32" customWidth="1"/>
    <col min="6918" max="6918" width="7.140625" style="32" customWidth="1"/>
    <col min="6919" max="6919" width="10" style="32" customWidth="1"/>
    <col min="6920" max="6920" width="8.140625" style="32" customWidth="1"/>
    <col min="6921" max="6921" width="9.5703125" style="32" customWidth="1"/>
    <col min="6922" max="6922" width="10.5703125" style="32" customWidth="1"/>
    <col min="6923" max="6923" width="10.28515625" style="32" customWidth="1"/>
    <col min="6924" max="6924" width="10.140625" style="32" customWidth="1"/>
    <col min="6925" max="7165" width="9.140625" style="32"/>
    <col min="7166" max="7166" width="4.5703125" style="32" customWidth="1"/>
    <col min="7167" max="7167" width="27.42578125" style="32" customWidth="1"/>
    <col min="7168" max="7168" width="18.85546875" style="32" customWidth="1"/>
    <col min="7169" max="7169" width="10.140625" style="32" customWidth="1"/>
    <col min="7170" max="7170" width="0" style="32" hidden="1" customWidth="1"/>
    <col min="7171" max="7171" width="8.28515625" style="32" customWidth="1"/>
    <col min="7172" max="7172" width="7.140625" style="32" customWidth="1"/>
    <col min="7173" max="7173" width="6.5703125" style="32" customWidth="1"/>
    <col min="7174" max="7174" width="7.140625" style="32" customWidth="1"/>
    <col min="7175" max="7175" width="10" style="32" customWidth="1"/>
    <col min="7176" max="7176" width="8.140625" style="32" customWidth="1"/>
    <col min="7177" max="7177" width="9.5703125" style="32" customWidth="1"/>
    <col min="7178" max="7178" width="10.5703125" style="32" customWidth="1"/>
    <col min="7179" max="7179" width="10.28515625" style="32" customWidth="1"/>
    <col min="7180" max="7180" width="10.140625" style="32" customWidth="1"/>
    <col min="7181" max="7421" width="9.140625" style="32"/>
    <col min="7422" max="7422" width="4.5703125" style="32" customWidth="1"/>
    <col min="7423" max="7423" width="27.42578125" style="32" customWidth="1"/>
    <col min="7424" max="7424" width="18.85546875" style="32" customWidth="1"/>
    <col min="7425" max="7425" width="10.140625" style="32" customWidth="1"/>
    <col min="7426" max="7426" width="0" style="32" hidden="1" customWidth="1"/>
    <col min="7427" max="7427" width="8.28515625" style="32" customWidth="1"/>
    <col min="7428" max="7428" width="7.140625" style="32" customWidth="1"/>
    <col min="7429" max="7429" width="6.5703125" style="32" customWidth="1"/>
    <col min="7430" max="7430" width="7.140625" style="32" customWidth="1"/>
    <col min="7431" max="7431" width="10" style="32" customWidth="1"/>
    <col min="7432" max="7432" width="8.140625" style="32" customWidth="1"/>
    <col min="7433" max="7433" width="9.5703125" style="32" customWidth="1"/>
    <col min="7434" max="7434" width="10.5703125" style="32" customWidth="1"/>
    <col min="7435" max="7435" width="10.28515625" style="32" customWidth="1"/>
    <col min="7436" max="7436" width="10.140625" style="32" customWidth="1"/>
    <col min="7437" max="7677" width="9.140625" style="32"/>
    <col min="7678" max="7678" width="4.5703125" style="32" customWidth="1"/>
    <col min="7679" max="7679" width="27.42578125" style="32" customWidth="1"/>
    <col min="7680" max="7680" width="18.85546875" style="32" customWidth="1"/>
    <col min="7681" max="7681" width="10.140625" style="32" customWidth="1"/>
    <col min="7682" max="7682" width="0" style="32" hidden="1" customWidth="1"/>
    <col min="7683" max="7683" width="8.28515625" style="32" customWidth="1"/>
    <col min="7684" max="7684" width="7.140625" style="32" customWidth="1"/>
    <col min="7685" max="7685" width="6.5703125" style="32" customWidth="1"/>
    <col min="7686" max="7686" width="7.140625" style="32" customWidth="1"/>
    <col min="7687" max="7687" width="10" style="32" customWidth="1"/>
    <col min="7688" max="7688" width="8.140625" style="32" customWidth="1"/>
    <col min="7689" max="7689" width="9.5703125" style="32" customWidth="1"/>
    <col min="7690" max="7690" width="10.5703125" style="32" customWidth="1"/>
    <col min="7691" max="7691" width="10.28515625" style="32" customWidth="1"/>
    <col min="7692" max="7692" width="10.140625" style="32" customWidth="1"/>
    <col min="7693" max="7933" width="9.140625" style="32"/>
    <col min="7934" max="7934" width="4.5703125" style="32" customWidth="1"/>
    <col min="7935" max="7935" width="27.42578125" style="32" customWidth="1"/>
    <col min="7936" max="7936" width="18.85546875" style="32" customWidth="1"/>
    <col min="7937" max="7937" width="10.140625" style="32" customWidth="1"/>
    <col min="7938" max="7938" width="0" style="32" hidden="1" customWidth="1"/>
    <col min="7939" max="7939" width="8.28515625" style="32" customWidth="1"/>
    <col min="7940" max="7940" width="7.140625" style="32" customWidth="1"/>
    <col min="7941" max="7941" width="6.5703125" style="32" customWidth="1"/>
    <col min="7942" max="7942" width="7.140625" style="32" customWidth="1"/>
    <col min="7943" max="7943" width="10" style="32" customWidth="1"/>
    <col min="7944" max="7944" width="8.140625" style="32" customWidth="1"/>
    <col min="7945" max="7945" width="9.5703125" style="32" customWidth="1"/>
    <col min="7946" max="7946" width="10.5703125" style="32" customWidth="1"/>
    <col min="7947" max="7947" width="10.28515625" style="32" customWidth="1"/>
    <col min="7948" max="7948" width="10.140625" style="32" customWidth="1"/>
    <col min="7949" max="8189" width="9.140625" style="32"/>
    <col min="8190" max="8190" width="4.5703125" style="32" customWidth="1"/>
    <col min="8191" max="8191" width="27.42578125" style="32" customWidth="1"/>
    <col min="8192" max="8192" width="18.85546875" style="32" customWidth="1"/>
    <col min="8193" max="8193" width="10.140625" style="32" customWidth="1"/>
    <col min="8194" max="8194" width="0" style="32" hidden="1" customWidth="1"/>
    <col min="8195" max="8195" width="8.28515625" style="32" customWidth="1"/>
    <col min="8196" max="8196" width="7.140625" style="32" customWidth="1"/>
    <col min="8197" max="8197" width="6.5703125" style="32" customWidth="1"/>
    <col min="8198" max="8198" width="7.140625" style="32" customWidth="1"/>
    <col min="8199" max="8199" width="10" style="32" customWidth="1"/>
    <col min="8200" max="8200" width="8.140625" style="32" customWidth="1"/>
    <col min="8201" max="8201" width="9.5703125" style="32" customWidth="1"/>
    <col min="8202" max="8202" width="10.5703125" style="32" customWidth="1"/>
    <col min="8203" max="8203" width="10.28515625" style="32" customWidth="1"/>
    <col min="8204" max="8204" width="10.140625" style="32" customWidth="1"/>
    <col min="8205" max="8445" width="9.140625" style="32"/>
    <col min="8446" max="8446" width="4.5703125" style="32" customWidth="1"/>
    <col min="8447" max="8447" width="27.42578125" style="32" customWidth="1"/>
    <col min="8448" max="8448" width="18.85546875" style="32" customWidth="1"/>
    <col min="8449" max="8449" width="10.140625" style="32" customWidth="1"/>
    <col min="8450" max="8450" width="0" style="32" hidden="1" customWidth="1"/>
    <col min="8451" max="8451" width="8.28515625" style="32" customWidth="1"/>
    <col min="8452" max="8452" width="7.140625" style="32" customWidth="1"/>
    <col min="8453" max="8453" width="6.5703125" style="32" customWidth="1"/>
    <col min="8454" max="8454" width="7.140625" style="32" customWidth="1"/>
    <col min="8455" max="8455" width="10" style="32" customWidth="1"/>
    <col min="8456" max="8456" width="8.140625" style="32" customWidth="1"/>
    <col min="8457" max="8457" width="9.5703125" style="32" customWidth="1"/>
    <col min="8458" max="8458" width="10.5703125" style="32" customWidth="1"/>
    <col min="8459" max="8459" width="10.28515625" style="32" customWidth="1"/>
    <col min="8460" max="8460" width="10.140625" style="32" customWidth="1"/>
    <col min="8461" max="8701" width="9.140625" style="32"/>
    <col min="8702" max="8702" width="4.5703125" style="32" customWidth="1"/>
    <col min="8703" max="8703" width="27.42578125" style="32" customWidth="1"/>
    <col min="8704" max="8704" width="18.85546875" style="32" customWidth="1"/>
    <col min="8705" max="8705" width="10.140625" style="32" customWidth="1"/>
    <col min="8706" max="8706" width="0" style="32" hidden="1" customWidth="1"/>
    <col min="8707" max="8707" width="8.28515625" style="32" customWidth="1"/>
    <col min="8708" max="8708" width="7.140625" style="32" customWidth="1"/>
    <col min="8709" max="8709" width="6.5703125" style="32" customWidth="1"/>
    <col min="8710" max="8710" width="7.140625" style="32" customWidth="1"/>
    <col min="8711" max="8711" width="10" style="32" customWidth="1"/>
    <col min="8712" max="8712" width="8.140625" style="32" customWidth="1"/>
    <col min="8713" max="8713" width="9.5703125" style="32" customWidth="1"/>
    <col min="8714" max="8714" width="10.5703125" style="32" customWidth="1"/>
    <col min="8715" max="8715" width="10.28515625" style="32" customWidth="1"/>
    <col min="8716" max="8716" width="10.140625" style="32" customWidth="1"/>
    <col min="8717" max="8957" width="9.140625" style="32"/>
    <col min="8958" max="8958" width="4.5703125" style="32" customWidth="1"/>
    <col min="8959" max="8959" width="27.42578125" style="32" customWidth="1"/>
    <col min="8960" max="8960" width="18.85546875" style="32" customWidth="1"/>
    <col min="8961" max="8961" width="10.140625" style="32" customWidth="1"/>
    <col min="8962" max="8962" width="0" style="32" hidden="1" customWidth="1"/>
    <col min="8963" max="8963" width="8.28515625" style="32" customWidth="1"/>
    <col min="8964" max="8964" width="7.140625" style="32" customWidth="1"/>
    <col min="8965" max="8965" width="6.5703125" style="32" customWidth="1"/>
    <col min="8966" max="8966" width="7.140625" style="32" customWidth="1"/>
    <col min="8967" max="8967" width="10" style="32" customWidth="1"/>
    <col min="8968" max="8968" width="8.140625" style="32" customWidth="1"/>
    <col min="8969" max="8969" width="9.5703125" style="32" customWidth="1"/>
    <col min="8970" max="8970" width="10.5703125" style="32" customWidth="1"/>
    <col min="8971" max="8971" width="10.28515625" style="32" customWidth="1"/>
    <col min="8972" max="8972" width="10.140625" style="32" customWidth="1"/>
    <col min="8973" max="9213" width="9.140625" style="32"/>
    <col min="9214" max="9214" width="4.5703125" style="32" customWidth="1"/>
    <col min="9215" max="9215" width="27.42578125" style="32" customWidth="1"/>
    <col min="9216" max="9216" width="18.85546875" style="32" customWidth="1"/>
    <col min="9217" max="9217" width="10.140625" style="32" customWidth="1"/>
    <col min="9218" max="9218" width="0" style="32" hidden="1" customWidth="1"/>
    <col min="9219" max="9219" width="8.28515625" style="32" customWidth="1"/>
    <col min="9220" max="9220" width="7.140625" style="32" customWidth="1"/>
    <col min="9221" max="9221" width="6.5703125" style="32" customWidth="1"/>
    <col min="9222" max="9222" width="7.140625" style="32" customWidth="1"/>
    <col min="9223" max="9223" width="10" style="32" customWidth="1"/>
    <col min="9224" max="9224" width="8.140625" style="32" customWidth="1"/>
    <col min="9225" max="9225" width="9.5703125" style="32" customWidth="1"/>
    <col min="9226" max="9226" width="10.5703125" style="32" customWidth="1"/>
    <col min="9227" max="9227" width="10.28515625" style="32" customWidth="1"/>
    <col min="9228" max="9228" width="10.140625" style="32" customWidth="1"/>
    <col min="9229" max="9469" width="9.140625" style="32"/>
    <col min="9470" max="9470" width="4.5703125" style="32" customWidth="1"/>
    <col min="9471" max="9471" width="27.42578125" style="32" customWidth="1"/>
    <col min="9472" max="9472" width="18.85546875" style="32" customWidth="1"/>
    <col min="9473" max="9473" width="10.140625" style="32" customWidth="1"/>
    <col min="9474" max="9474" width="0" style="32" hidden="1" customWidth="1"/>
    <col min="9475" max="9475" width="8.28515625" style="32" customWidth="1"/>
    <col min="9476" max="9476" width="7.140625" style="32" customWidth="1"/>
    <col min="9477" max="9477" width="6.5703125" style="32" customWidth="1"/>
    <col min="9478" max="9478" width="7.140625" style="32" customWidth="1"/>
    <col min="9479" max="9479" width="10" style="32" customWidth="1"/>
    <col min="9480" max="9480" width="8.140625" style="32" customWidth="1"/>
    <col min="9481" max="9481" width="9.5703125" style="32" customWidth="1"/>
    <col min="9482" max="9482" width="10.5703125" style="32" customWidth="1"/>
    <col min="9483" max="9483" width="10.28515625" style="32" customWidth="1"/>
    <col min="9484" max="9484" width="10.140625" style="32" customWidth="1"/>
    <col min="9485" max="9725" width="9.140625" style="32"/>
    <col min="9726" max="9726" width="4.5703125" style="32" customWidth="1"/>
    <col min="9727" max="9727" width="27.42578125" style="32" customWidth="1"/>
    <col min="9728" max="9728" width="18.85546875" style="32" customWidth="1"/>
    <col min="9729" max="9729" width="10.140625" style="32" customWidth="1"/>
    <col min="9730" max="9730" width="0" style="32" hidden="1" customWidth="1"/>
    <col min="9731" max="9731" width="8.28515625" style="32" customWidth="1"/>
    <col min="9732" max="9732" width="7.140625" style="32" customWidth="1"/>
    <col min="9733" max="9733" width="6.5703125" style="32" customWidth="1"/>
    <col min="9734" max="9734" width="7.140625" style="32" customWidth="1"/>
    <col min="9735" max="9735" width="10" style="32" customWidth="1"/>
    <col min="9736" max="9736" width="8.140625" style="32" customWidth="1"/>
    <col min="9737" max="9737" width="9.5703125" style="32" customWidth="1"/>
    <col min="9738" max="9738" width="10.5703125" style="32" customWidth="1"/>
    <col min="9739" max="9739" width="10.28515625" style="32" customWidth="1"/>
    <col min="9740" max="9740" width="10.140625" style="32" customWidth="1"/>
    <col min="9741" max="9981" width="9.140625" style="32"/>
    <col min="9982" max="9982" width="4.5703125" style="32" customWidth="1"/>
    <col min="9983" max="9983" width="27.42578125" style="32" customWidth="1"/>
    <col min="9984" max="9984" width="18.85546875" style="32" customWidth="1"/>
    <col min="9985" max="9985" width="10.140625" style="32" customWidth="1"/>
    <col min="9986" max="9986" width="0" style="32" hidden="1" customWidth="1"/>
    <col min="9987" max="9987" width="8.28515625" style="32" customWidth="1"/>
    <col min="9988" max="9988" width="7.140625" style="32" customWidth="1"/>
    <col min="9989" max="9989" width="6.5703125" style="32" customWidth="1"/>
    <col min="9990" max="9990" width="7.140625" style="32" customWidth="1"/>
    <col min="9991" max="9991" width="10" style="32" customWidth="1"/>
    <col min="9992" max="9992" width="8.140625" style="32" customWidth="1"/>
    <col min="9993" max="9993" width="9.5703125" style="32" customWidth="1"/>
    <col min="9994" max="9994" width="10.5703125" style="32" customWidth="1"/>
    <col min="9995" max="9995" width="10.28515625" style="32" customWidth="1"/>
    <col min="9996" max="9996" width="10.140625" style="32" customWidth="1"/>
    <col min="9997" max="10237" width="9.140625" style="32"/>
    <col min="10238" max="10238" width="4.5703125" style="32" customWidth="1"/>
    <col min="10239" max="10239" width="27.42578125" style="32" customWidth="1"/>
    <col min="10240" max="10240" width="18.85546875" style="32" customWidth="1"/>
    <col min="10241" max="10241" width="10.140625" style="32" customWidth="1"/>
    <col min="10242" max="10242" width="0" style="32" hidden="1" customWidth="1"/>
    <col min="10243" max="10243" width="8.28515625" style="32" customWidth="1"/>
    <col min="10244" max="10244" width="7.140625" style="32" customWidth="1"/>
    <col min="10245" max="10245" width="6.5703125" style="32" customWidth="1"/>
    <col min="10246" max="10246" width="7.140625" style="32" customWidth="1"/>
    <col min="10247" max="10247" width="10" style="32" customWidth="1"/>
    <col min="10248" max="10248" width="8.140625" style="32" customWidth="1"/>
    <col min="10249" max="10249" width="9.5703125" style="32" customWidth="1"/>
    <col min="10250" max="10250" width="10.5703125" style="32" customWidth="1"/>
    <col min="10251" max="10251" width="10.28515625" style="32" customWidth="1"/>
    <col min="10252" max="10252" width="10.140625" style="32" customWidth="1"/>
    <col min="10253" max="10493" width="9.140625" style="32"/>
    <col min="10494" max="10494" width="4.5703125" style="32" customWidth="1"/>
    <col min="10495" max="10495" width="27.42578125" style="32" customWidth="1"/>
    <col min="10496" max="10496" width="18.85546875" style="32" customWidth="1"/>
    <col min="10497" max="10497" width="10.140625" style="32" customWidth="1"/>
    <col min="10498" max="10498" width="0" style="32" hidden="1" customWidth="1"/>
    <col min="10499" max="10499" width="8.28515625" style="32" customWidth="1"/>
    <col min="10500" max="10500" width="7.140625" style="32" customWidth="1"/>
    <col min="10501" max="10501" width="6.5703125" style="32" customWidth="1"/>
    <col min="10502" max="10502" width="7.140625" style="32" customWidth="1"/>
    <col min="10503" max="10503" width="10" style="32" customWidth="1"/>
    <col min="10504" max="10504" width="8.140625" style="32" customWidth="1"/>
    <col min="10505" max="10505" width="9.5703125" style="32" customWidth="1"/>
    <col min="10506" max="10506" width="10.5703125" style="32" customWidth="1"/>
    <col min="10507" max="10507" width="10.28515625" style="32" customWidth="1"/>
    <col min="10508" max="10508" width="10.140625" style="32" customWidth="1"/>
    <col min="10509" max="10749" width="9.140625" style="32"/>
    <col min="10750" max="10750" width="4.5703125" style="32" customWidth="1"/>
    <col min="10751" max="10751" width="27.42578125" style="32" customWidth="1"/>
    <col min="10752" max="10752" width="18.85546875" style="32" customWidth="1"/>
    <col min="10753" max="10753" width="10.140625" style="32" customWidth="1"/>
    <col min="10754" max="10754" width="0" style="32" hidden="1" customWidth="1"/>
    <col min="10755" max="10755" width="8.28515625" style="32" customWidth="1"/>
    <col min="10756" max="10756" width="7.140625" style="32" customWidth="1"/>
    <col min="10757" max="10757" width="6.5703125" style="32" customWidth="1"/>
    <col min="10758" max="10758" width="7.140625" style="32" customWidth="1"/>
    <col min="10759" max="10759" width="10" style="32" customWidth="1"/>
    <col min="10760" max="10760" width="8.140625" style="32" customWidth="1"/>
    <col min="10761" max="10761" width="9.5703125" style="32" customWidth="1"/>
    <col min="10762" max="10762" width="10.5703125" style="32" customWidth="1"/>
    <col min="10763" max="10763" width="10.28515625" style="32" customWidth="1"/>
    <col min="10764" max="10764" width="10.140625" style="32" customWidth="1"/>
    <col min="10765" max="11005" width="9.140625" style="32"/>
    <col min="11006" max="11006" width="4.5703125" style="32" customWidth="1"/>
    <col min="11007" max="11007" width="27.42578125" style="32" customWidth="1"/>
    <col min="11008" max="11008" width="18.85546875" style="32" customWidth="1"/>
    <col min="11009" max="11009" width="10.140625" style="32" customWidth="1"/>
    <col min="11010" max="11010" width="0" style="32" hidden="1" customWidth="1"/>
    <col min="11011" max="11011" width="8.28515625" style="32" customWidth="1"/>
    <col min="11012" max="11012" width="7.140625" style="32" customWidth="1"/>
    <col min="11013" max="11013" width="6.5703125" style="32" customWidth="1"/>
    <col min="11014" max="11014" width="7.140625" style="32" customWidth="1"/>
    <col min="11015" max="11015" width="10" style="32" customWidth="1"/>
    <col min="11016" max="11016" width="8.140625" style="32" customWidth="1"/>
    <col min="11017" max="11017" width="9.5703125" style="32" customWidth="1"/>
    <col min="11018" max="11018" width="10.5703125" style="32" customWidth="1"/>
    <col min="11019" max="11019" width="10.28515625" style="32" customWidth="1"/>
    <col min="11020" max="11020" width="10.140625" style="32" customWidth="1"/>
    <col min="11021" max="11261" width="9.140625" style="32"/>
    <col min="11262" max="11262" width="4.5703125" style="32" customWidth="1"/>
    <col min="11263" max="11263" width="27.42578125" style="32" customWidth="1"/>
    <col min="11264" max="11264" width="18.85546875" style="32" customWidth="1"/>
    <col min="11265" max="11265" width="10.140625" style="32" customWidth="1"/>
    <col min="11266" max="11266" width="0" style="32" hidden="1" customWidth="1"/>
    <col min="11267" max="11267" width="8.28515625" style="32" customWidth="1"/>
    <col min="11268" max="11268" width="7.140625" style="32" customWidth="1"/>
    <col min="11269" max="11269" width="6.5703125" style="32" customWidth="1"/>
    <col min="11270" max="11270" width="7.140625" style="32" customWidth="1"/>
    <col min="11271" max="11271" width="10" style="32" customWidth="1"/>
    <col min="11272" max="11272" width="8.140625" style="32" customWidth="1"/>
    <col min="11273" max="11273" width="9.5703125" style="32" customWidth="1"/>
    <col min="11274" max="11274" width="10.5703125" style="32" customWidth="1"/>
    <col min="11275" max="11275" width="10.28515625" style="32" customWidth="1"/>
    <col min="11276" max="11276" width="10.140625" style="32" customWidth="1"/>
    <col min="11277" max="11517" width="9.140625" style="32"/>
    <col min="11518" max="11518" width="4.5703125" style="32" customWidth="1"/>
    <col min="11519" max="11519" width="27.42578125" style="32" customWidth="1"/>
    <col min="11520" max="11520" width="18.85546875" style="32" customWidth="1"/>
    <col min="11521" max="11521" width="10.140625" style="32" customWidth="1"/>
    <col min="11522" max="11522" width="0" style="32" hidden="1" customWidth="1"/>
    <col min="11523" max="11523" width="8.28515625" style="32" customWidth="1"/>
    <col min="11524" max="11524" width="7.140625" style="32" customWidth="1"/>
    <col min="11525" max="11525" width="6.5703125" style="32" customWidth="1"/>
    <col min="11526" max="11526" width="7.140625" style="32" customWidth="1"/>
    <col min="11527" max="11527" width="10" style="32" customWidth="1"/>
    <col min="11528" max="11528" width="8.140625" style="32" customWidth="1"/>
    <col min="11529" max="11529" width="9.5703125" style="32" customWidth="1"/>
    <col min="11530" max="11530" width="10.5703125" style="32" customWidth="1"/>
    <col min="11531" max="11531" width="10.28515625" style="32" customWidth="1"/>
    <col min="11532" max="11532" width="10.140625" style="32" customWidth="1"/>
    <col min="11533" max="11773" width="9.140625" style="32"/>
    <col min="11774" max="11774" width="4.5703125" style="32" customWidth="1"/>
    <col min="11775" max="11775" width="27.42578125" style="32" customWidth="1"/>
    <col min="11776" max="11776" width="18.85546875" style="32" customWidth="1"/>
    <col min="11777" max="11777" width="10.140625" style="32" customWidth="1"/>
    <col min="11778" max="11778" width="0" style="32" hidden="1" customWidth="1"/>
    <col min="11779" max="11779" width="8.28515625" style="32" customWidth="1"/>
    <col min="11780" max="11780" width="7.140625" style="32" customWidth="1"/>
    <col min="11781" max="11781" width="6.5703125" style="32" customWidth="1"/>
    <col min="11782" max="11782" width="7.140625" style="32" customWidth="1"/>
    <col min="11783" max="11783" width="10" style="32" customWidth="1"/>
    <col min="11784" max="11784" width="8.140625" style="32" customWidth="1"/>
    <col min="11785" max="11785" width="9.5703125" style="32" customWidth="1"/>
    <col min="11786" max="11786" width="10.5703125" style="32" customWidth="1"/>
    <col min="11787" max="11787" width="10.28515625" style="32" customWidth="1"/>
    <col min="11788" max="11788" width="10.140625" style="32" customWidth="1"/>
    <col min="11789" max="12029" width="9.140625" style="32"/>
    <col min="12030" max="12030" width="4.5703125" style="32" customWidth="1"/>
    <col min="12031" max="12031" width="27.42578125" style="32" customWidth="1"/>
    <col min="12032" max="12032" width="18.85546875" style="32" customWidth="1"/>
    <col min="12033" max="12033" width="10.140625" style="32" customWidth="1"/>
    <col min="12034" max="12034" width="0" style="32" hidden="1" customWidth="1"/>
    <col min="12035" max="12035" width="8.28515625" style="32" customWidth="1"/>
    <col min="12036" max="12036" width="7.140625" style="32" customWidth="1"/>
    <col min="12037" max="12037" width="6.5703125" style="32" customWidth="1"/>
    <col min="12038" max="12038" width="7.140625" style="32" customWidth="1"/>
    <col min="12039" max="12039" width="10" style="32" customWidth="1"/>
    <col min="12040" max="12040" width="8.140625" style="32" customWidth="1"/>
    <col min="12041" max="12041" width="9.5703125" style="32" customWidth="1"/>
    <col min="12042" max="12042" width="10.5703125" style="32" customWidth="1"/>
    <col min="12043" max="12043" width="10.28515625" style="32" customWidth="1"/>
    <col min="12044" max="12044" width="10.140625" style="32" customWidth="1"/>
    <col min="12045" max="12285" width="9.140625" style="32"/>
    <col min="12286" max="12286" width="4.5703125" style="32" customWidth="1"/>
    <col min="12287" max="12287" width="27.42578125" style="32" customWidth="1"/>
    <col min="12288" max="12288" width="18.85546875" style="32" customWidth="1"/>
    <col min="12289" max="12289" width="10.140625" style="32" customWidth="1"/>
    <col min="12290" max="12290" width="0" style="32" hidden="1" customWidth="1"/>
    <col min="12291" max="12291" width="8.28515625" style="32" customWidth="1"/>
    <col min="12292" max="12292" width="7.140625" style="32" customWidth="1"/>
    <col min="12293" max="12293" width="6.5703125" style="32" customWidth="1"/>
    <col min="12294" max="12294" width="7.140625" style="32" customWidth="1"/>
    <col min="12295" max="12295" width="10" style="32" customWidth="1"/>
    <col min="12296" max="12296" width="8.140625" style="32" customWidth="1"/>
    <col min="12297" max="12297" width="9.5703125" style="32" customWidth="1"/>
    <col min="12298" max="12298" width="10.5703125" style="32" customWidth="1"/>
    <col min="12299" max="12299" width="10.28515625" style="32" customWidth="1"/>
    <col min="12300" max="12300" width="10.140625" style="32" customWidth="1"/>
    <col min="12301" max="12541" width="9.140625" style="32"/>
    <col min="12542" max="12542" width="4.5703125" style="32" customWidth="1"/>
    <col min="12543" max="12543" width="27.42578125" style="32" customWidth="1"/>
    <col min="12544" max="12544" width="18.85546875" style="32" customWidth="1"/>
    <col min="12545" max="12545" width="10.140625" style="32" customWidth="1"/>
    <col min="12546" max="12546" width="0" style="32" hidden="1" customWidth="1"/>
    <col min="12547" max="12547" width="8.28515625" style="32" customWidth="1"/>
    <col min="12548" max="12548" width="7.140625" style="32" customWidth="1"/>
    <col min="12549" max="12549" width="6.5703125" style="32" customWidth="1"/>
    <col min="12550" max="12550" width="7.140625" style="32" customWidth="1"/>
    <col min="12551" max="12551" width="10" style="32" customWidth="1"/>
    <col min="12552" max="12552" width="8.140625" style="32" customWidth="1"/>
    <col min="12553" max="12553" width="9.5703125" style="32" customWidth="1"/>
    <col min="12554" max="12554" width="10.5703125" style="32" customWidth="1"/>
    <col min="12555" max="12555" width="10.28515625" style="32" customWidth="1"/>
    <col min="12556" max="12556" width="10.140625" style="32" customWidth="1"/>
    <col min="12557" max="12797" width="9.140625" style="32"/>
    <col min="12798" max="12798" width="4.5703125" style="32" customWidth="1"/>
    <col min="12799" max="12799" width="27.42578125" style="32" customWidth="1"/>
    <col min="12800" max="12800" width="18.85546875" style="32" customWidth="1"/>
    <col min="12801" max="12801" width="10.140625" style="32" customWidth="1"/>
    <col min="12802" max="12802" width="0" style="32" hidden="1" customWidth="1"/>
    <col min="12803" max="12803" width="8.28515625" style="32" customWidth="1"/>
    <col min="12804" max="12804" width="7.140625" style="32" customWidth="1"/>
    <col min="12805" max="12805" width="6.5703125" style="32" customWidth="1"/>
    <col min="12806" max="12806" width="7.140625" style="32" customWidth="1"/>
    <col min="12807" max="12807" width="10" style="32" customWidth="1"/>
    <col min="12808" max="12808" width="8.140625" style="32" customWidth="1"/>
    <col min="12809" max="12809" width="9.5703125" style="32" customWidth="1"/>
    <col min="12810" max="12810" width="10.5703125" style="32" customWidth="1"/>
    <col min="12811" max="12811" width="10.28515625" style="32" customWidth="1"/>
    <col min="12812" max="12812" width="10.140625" style="32" customWidth="1"/>
    <col min="12813" max="13053" width="9.140625" style="32"/>
    <col min="13054" max="13054" width="4.5703125" style="32" customWidth="1"/>
    <col min="13055" max="13055" width="27.42578125" style="32" customWidth="1"/>
    <col min="13056" max="13056" width="18.85546875" style="32" customWidth="1"/>
    <col min="13057" max="13057" width="10.140625" style="32" customWidth="1"/>
    <col min="13058" max="13058" width="0" style="32" hidden="1" customWidth="1"/>
    <col min="13059" max="13059" width="8.28515625" style="32" customWidth="1"/>
    <col min="13060" max="13060" width="7.140625" style="32" customWidth="1"/>
    <col min="13061" max="13061" width="6.5703125" style="32" customWidth="1"/>
    <col min="13062" max="13062" width="7.140625" style="32" customWidth="1"/>
    <col min="13063" max="13063" width="10" style="32" customWidth="1"/>
    <col min="13064" max="13064" width="8.140625" style="32" customWidth="1"/>
    <col min="13065" max="13065" width="9.5703125" style="32" customWidth="1"/>
    <col min="13066" max="13066" width="10.5703125" style="32" customWidth="1"/>
    <col min="13067" max="13067" width="10.28515625" style="32" customWidth="1"/>
    <col min="13068" max="13068" width="10.140625" style="32" customWidth="1"/>
    <col min="13069" max="13309" width="9.140625" style="32"/>
    <col min="13310" max="13310" width="4.5703125" style="32" customWidth="1"/>
    <col min="13311" max="13311" width="27.42578125" style="32" customWidth="1"/>
    <col min="13312" max="13312" width="18.85546875" style="32" customWidth="1"/>
    <col min="13313" max="13313" width="10.140625" style="32" customWidth="1"/>
    <col min="13314" max="13314" width="0" style="32" hidden="1" customWidth="1"/>
    <col min="13315" max="13315" width="8.28515625" style="32" customWidth="1"/>
    <col min="13316" max="13316" width="7.140625" style="32" customWidth="1"/>
    <col min="13317" max="13317" width="6.5703125" style="32" customWidth="1"/>
    <col min="13318" max="13318" width="7.140625" style="32" customWidth="1"/>
    <col min="13319" max="13319" width="10" style="32" customWidth="1"/>
    <col min="13320" max="13320" width="8.140625" style="32" customWidth="1"/>
    <col min="13321" max="13321" width="9.5703125" style="32" customWidth="1"/>
    <col min="13322" max="13322" width="10.5703125" style="32" customWidth="1"/>
    <col min="13323" max="13323" width="10.28515625" style="32" customWidth="1"/>
    <col min="13324" max="13324" width="10.140625" style="32" customWidth="1"/>
    <col min="13325" max="13565" width="9.140625" style="32"/>
    <col min="13566" max="13566" width="4.5703125" style="32" customWidth="1"/>
    <col min="13567" max="13567" width="27.42578125" style="32" customWidth="1"/>
    <col min="13568" max="13568" width="18.85546875" style="32" customWidth="1"/>
    <col min="13569" max="13569" width="10.140625" style="32" customWidth="1"/>
    <col min="13570" max="13570" width="0" style="32" hidden="1" customWidth="1"/>
    <col min="13571" max="13571" width="8.28515625" style="32" customWidth="1"/>
    <col min="13572" max="13572" width="7.140625" style="32" customWidth="1"/>
    <col min="13573" max="13573" width="6.5703125" style="32" customWidth="1"/>
    <col min="13574" max="13574" width="7.140625" style="32" customWidth="1"/>
    <col min="13575" max="13575" width="10" style="32" customWidth="1"/>
    <col min="13576" max="13576" width="8.140625" style="32" customWidth="1"/>
    <col min="13577" max="13577" width="9.5703125" style="32" customWidth="1"/>
    <col min="13578" max="13578" width="10.5703125" style="32" customWidth="1"/>
    <col min="13579" max="13579" width="10.28515625" style="32" customWidth="1"/>
    <col min="13580" max="13580" width="10.140625" style="32" customWidth="1"/>
    <col min="13581" max="13821" width="9.140625" style="32"/>
    <col min="13822" max="13822" width="4.5703125" style="32" customWidth="1"/>
    <col min="13823" max="13823" width="27.42578125" style="32" customWidth="1"/>
    <col min="13824" max="13824" width="18.85546875" style="32" customWidth="1"/>
    <col min="13825" max="13825" width="10.140625" style="32" customWidth="1"/>
    <col min="13826" max="13826" width="0" style="32" hidden="1" customWidth="1"/>
    <col min="13827" max="13827" width="8.28515625" style="32" customWidth="1"/>
    <col min="13828" max="13828" width="7.140625" style="32" customWidth="1"/>
    <col min="13829" max="13829" width="6.5703125" style="32" customWidth="1"/>
    <col min="13830" max="13830" width="7.140625" style="32" customWidth="1"/>
    <col min="13831" max="13831" width="10" style="32" customWidth="1"/>
    <col min="13832" max="13832" width="8.140625" style="32" customWidth="1"/>
    <col min="13833" max="13833" width="9.5703125" style="32" customWidth="1"/>
    <col min="13834" max="13834" width="10.5703125" style="32" customWidth="1"/>
    <col min="13835" max="13835" width="10.28515625" style="32" customWidth="1"/>
    <col min="13836" max="13836" width="10.140625" style="32" customWidth="1"/>
    <col min="13837" max="14077" width="9.140625" style="32"/>
    <col min="14078" max="14078" width="4.5703125" style="32" customWidth="1"/>
    <col min="14079" max="14079" width="27.42578125" style="32" customWidth="1"/>
    <col min="14080" max="14080" width="18.85546875" style="32" customWidth="1"/>
    <col min="14081" max="14081" width="10.140625" style="32" customWidth="1"/>
    <col min="14082" max="14082" width="0" style="32" hidden="1" customWidth="1"/>
    <col min="14083" max="14083" width="8.28515625" style="32" customWidth="1"/>
    <col min="14084" max="14084" width="7.140625" style="32" customWidth="1"/>
    <col min="14085" max="14085" width="6.5703125" style="32" customWidth="1"/>
    <col min="14086" max="14086" width="7.140625" style="32" customWidth="1"/>
    <col min="14087" max="14087" width="10" style="32" customWidth="1"/>
    <col min="14088" max="14088" width="8.140625" style="32" customWidth="1"/>
    <col min="14089" max="14089" width="9.5703125" style="32" customWidth="1"/>
    <col min="14090" max="14090" width="10.5703125" style="32" customWidth="1"/>
    <col min="14091" max="14091" width="10.28515625" style="32" customWidth="1"/>
    <col min="14092" max="14092" width="10.140625" style="32" customWidth="1"/>
    <col min="14093" max="14333" width="9.140625" style="32"/>
    <col min="14334" max="14334" width="4.5703125" style="32" customWidth="1"/>
    <col min="14335" max="14335" width="27.42578125" style="32" customWidth="1"/>
    <col min="14336" max="14336" width="18.85546875" style="32" customWidth="1"/>
    <col min="14337" max="14337" width="10.140625" style="32" customWidth="1"/>
    <col min="14338" max="14338" width="0" style="32" hidden="1" customWidth="1"/>
    <col min="14339" max="14339" width="8.28515625" style="32" customWidth="1"/>
    <col min="14340" max="14340" width="7.140625" style="32" customWidth="1"/>
    <col min="14341" max="14341" width="6.5703125" style="32" customWidth="1"/>
    <col min="14342" max="14342" width="7.140625" style="32" customWidth="1"/>
    <col min="14343" max="14343" width="10" style="32" customWidth="1"/>
    <col min="14344" max="14344" width="8.140625" style="32" customWidth="1"/>
    <col min="14345" max="14345" width="9.5703125" style="32" customWidth="1"/>
    <col min="14346" max="14346" width="10.5703125" style="32" customWidth="1"/>
    <col min="14347" max="14347" width="10.28515625" style="32" customWidth="1"/>
    <col min="14348" max="14348" width="10.140625" style="32" customWidth="1"/>
    <col min="14349" max="14589" width="9.140625" style="32"/>
    <col min="14590" max="14590" width="4.5703125" style="32" customWidth="1"/>
    <col min="14591" max="14591" width="27.42578125" style="32" customWidth="1"/>
    <col min="14592" max="14592" width="18.85546875" style="32" customWidth="1"/>
    <col min="14593" max="14593" width="10.140625" style="32" customWidth="1"/>
    <col min="14594" max="14594" width="0" style="32" hidden="1" customWidth="1"/>
    <col min="14595" max="14595" width="8.28515625" style="32" customWidth="1"/>
    <col min="14596" max="14596" width="7.140625" style="32" customWidth="1"/>
    <col min="14597" max="14597" width="6.5703125" style="32" customWidth="1"/>
    <col min="14598" max="14598" width="7.140625" style="32" customWidth="1"/>
    <col min="14599" max="14599" width="10" style="32" customWidth="1"/>
    <col min="14600" max="14600" width="8.140625" style="32" customWidth="1"/>
    <col min="14601" max="14601" width="9.5703125" style="32" customWidth="1"/>
    <col min="14602" max="14602" width="10.5703125" style="32" customWidth="1"/>
    <col min="14603" max="14603" width="10.28515625" style="32" customWidth="1"/>
    <col min="14604" max="14604" width="10.140625" style="32" customWidth="1"/>
    <col min="14605" max="14845" width="9.140625" style="32"/>
    <col min="14846" max="14846" width="4.5703125" style="32" customWidth="1"/>
    <col min="14847" max="14847" width="27.42578125" style="32" customWidth="1"/>
    <col min="14848" max="14848" width="18.85546875" style="32" customWidth="1"/>
    <col min="14849" max="14849" width="10.140625" style="32" customWidth="1"/>
    <col min="14850" max="14850" width="0" style="32" hidden="1" customWidth="1"/>
    <col min="14851" max="14851" width="8.28515625" style="32" customWidth="1"/>
    <col min="14852" max="14852" width="7.140625" style="32" customWidth="1"/>
    <col min="14853" max="14853" width="6.5703125" style="32" customWidth="1"/>
    <col min="14854" max="14854" width="7.140625" style="32" customWidth="1"/>
    <col min="14855" max="14855" width="10" style="32" customWidth="1"/>
    <col min="14856" max="14856" width="8.140625" style="32" customWidth="1"/>
    <col min="14857" max="14857" width="9.5703125" style="32" customWidth="1"/>
    <col min="14858" max="14858" width="10.5703125" style="32" customWidth="1"/>
    <col min="14859" max="14859" width="10.28515625" style="32" customWidth="1"/>
    <col min="14860" max="14860" width="10.140625" style="32" customWidth="1"/>
    <col min="14861" max="15101" width="9.140625" style="32"/>
    <col min="15102" max="15102" width="4.5703125" style="32" customWidth="1"/>
    <col min="15103" max="15103" width="27.42578125" style="32" customWidth="1"/>
    <col min="15104" max="15104" width="18.85546875" style="32" customWidth="1"/>
    <col min="15105" max="15105" width="10.140625" style="32" customWidth="1"/>
    <col min="15106" max="15106" width="0" style="32" hidden="1" customWidth="1"/>
    <col min="15107" max="15107" width="8.28515625" style="32" customWidth="1"/>
    <col min="15108" max="15108" width="7.140625" style="32" customWidth="1"/>
    <col min="15109" max="15109" width="6.5703125" style="32" customWidth="1"/>
    <col min="15110" max="15110" width="7.140625" style="32" customWidth="1"/>
    <col min="15111" max="15111" width="10" style="32" customWidth="1"/>
    <col min="15112" max="15112" width="8.140625" style="32" customWidth="1"/>
    <col min="15113" max="15113" width="9.5703125" style="32" customWidth="1"/>
    <col min="15114" max="15114" width="10.5703125" style="32" customWidth="1"/>
    <col min="15115" max="15115" width="10.28515625" style="32" customWidth="1"/>
    <col min="15116" max="15116" width="10.140625" style="32" customWidth="1"/>
    <col min="15117" max="15357" width="9.140625" style="32"/>
    <col min="15358" max="15358" width="4.5703125" style="32" customWidth="1"/>
    <col min="15359" max="15359" width="27.42578125" style="32" customWidth="1"/>
    <col min="15360" max="15360" width="18.85546875" style="32" customWidth="1"/>
    <col min="15361" max="15361" width="10.140625" style="32" customWidth="1"/>
    <col min="15362" max="15362" width="0" style="32" hidden="1" customWidth="1"/>
    <col min="15363" max="15363" width="8.28515625" style="32" customWidth="1"/>
    <col min="15364" max="15364" width="7.140625" style="32" customWidth="1"/>
    <col min="15365" max="15365" width="6.5703125" style="32" customWidth="1"/>
    <col min="15366" max="15366" width="7.140625" style="32" customWidth="1"/>
    <col min="15367" max="15367" width="10" style="32" customWidth="1"/>
    <col min="15368" max="15368" width="8.140625" style="32" customWidth="1"/>
    <col min="15369" max="15369" width="9.5703125" style="32" customWidth="1"/>
    <col min="15370" max="15370" width="10.5703125" style="32" customWidth="1"/>
    <col min="15371" max="15371" width="10.28515625" style="32" customWidth="1"/>
    <col min="15372" max="15372" width="10.140625" style="32" customWidth="1"/>
    <col min="15373" max="15613" width="9.140625" style="32"/>
    <col min="15614" max="15614" width="4.5703125" style="32" customWidth="1"/>
    <col min="15615" max="15615" width="27.42578125" style="32" customWidth="1"/>
    <col min="15616" max="15616" width="18.85546875" style="32" customWidth="1"/>
    <col min="15617" max="15617" width="10.140625" style="32" customWidth="1"/>
    <col min="15618" max="15618" width="0" style="32" hidden="1" customWidth="1"/>
    <col min="15619" max="15619" width="8.28515625" style="32" customWidth="1"/>
    <col min="15620" max="15620" width="7.140625" style="32" customWidth="1"/>
    <col min="15621" max="15621" width="6.5703125" style="32" customWidth="1"/>
    <col min="15622" max="15622" width="7.140625" style="32" customWidth="1"/>
    <col min="15623" max="15623" width="10" style="32" customWidth="1"/>
    <col min="15624" max="15624" width="8.140625" style="32" customWidth="1"/>
    <col min="15625" max="15625" width="9.5703125" style="32" customWidth="1"/>
    <col min="15626" max="15626" width="10.5703125" style="32" customWidth="1"/>
    <col min="15627" max="15627" width="10.28515625" style="32" customWidth="1"/>
    <col min="15628" max="15628" width="10.140625" style="32" customWidth="1"/>
    <col min="15629" max="15869" width="9.140625" style="32"/>
    <col min="15870" max="15870" width="4.5703125" style="32" customWidth="1"/>
    <col min="15871" max="15871" width="27.42578125" style="32" customWidth="1"/>
    <col min="15872" max="15872" width="18.85546875" style="32" customWidth="1"/>
    <col min="15873" max="15873" width="10.140625" style="32" customWidth="1"/>
    <col min="15874" max="15874" width="0" style="32" hidden="1" customWidth="1"/>
    <col min="15875" max="15875" width="8.28515625" style="32" customWidth="1"/>
    <col min="15876" max="15876" width="7.140625" style="32" customWidth="1"/>
    <col min="15877" max="15877" width="6.5703125" style="32" customWidth="1"/>
    <col min="15878" max="15878" width="7.140625" style="32" customWidth="1"/>
    <col min="15879" max="15879" width="10" style="32" customWidth="1"/>
    <col min="15880" max="15880" width="8.140625" style="32" customWidth="1"/>
    <col min="15881" max="15881" width="9.5703125" style="32" customWidth="1"/>
    <col min="15882" max="15882" width="10.5703125" style="32" customWidth="1"/>
    <col min="15883" max="15883" width="10.28515625" style="32" customWidth="1"/>
    <col min="15884" max="15884" width="10.140625" style="32" customWidth="1"/>
    <col min="15885" max="16125" width="9.140625" style="32"/>
    <col min="16126" max="16126" width="4.5703125" style="32" customWidth="1"/>
    <col min="16127" max="16127" width="27.42578125" style="32" customWidth="1"/>
    <col min="16128" max="16128" width="18.85546875" style="32" customWidth="1"/>
    <col min="16129" max="16129" width="10.140625" style="32" customWidth="1"/>
    <col min="16130" max="16130" width="0" style="32" hidden="1" customWidth="1"/>
    <col min="16131" max="16131" width="8.28515625" style="32" customWidth="1"/>
    <col min="16132" max="16132" width="7.140625" style="32" customWidth="1"/>
    <col min="16133" max="16133" width="6.5703125" style="32" customWidth="1"/>
    <col min="16134" max="16134" width="7.140625" style="32" customWidth="1"/>
    <col min="16135" max="16135" width="10" style="32" customWidth="1"/>
    <col min="16136" max="16136" width="8.140625" style="32" customWidth="1"/>
    <col min="16137" max="16137" width="9.5703125" style="32" customWidth="1"/>
    <col min="16138" max="16138" width="10.5703125" style="32" customWidth="1"/>
    <col min="16139" max="16139" width="10.28515625" style="32" customWidth="1"/>
    <col min="16140" max="16140" width="10.140625" style="32" customWidth="1"/>
    <col min="16141" max="16384" width="9.140625" style="32"/>
  </cols>
  <sheetData>
    <row r="1" spans="1:15" ht="27" customHeight="1">
      <c r="M1" s="32" t="s">
        <v>29</v>
      </c>
    </row>
    <row r="2" spans="1:15" ht="19.899999999999999" customHeight="1">
      <c r="A2" s="108" t="s">
        <v>150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s="34" customFormat="1" ht="22.9" customHeight="1">
      <c r="A3" s="109" t="s">
        <v>151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s="34" customFormat="1" ht="8.4499999999999993" customHeight="1" thickBo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42" customFormat="1" ht="36" customHeight="1" thickBot="1">
      <c r="A5" s="36" t="s">
        <v>30</v>
      </c>
      <c r="B5" s="37" t="s">
        <v>31</v>
      </c>
      <c r="C5" s="37" t="s">
        <v>153</v>
      </c>
      <c r="D5" s="38" t="s">
        <v>32</v>
      </c>
      <c r="E5" s="37"/>
      <c r="F5" s="38" t="s">
        <v>33</v>
      </c>
      <c r="G5" s="38" t="s">
        <v>34</v>
      </c>
      <c r="H5" s="38" t="s">
        <v>35</v>
      </c>
      <c r="I5" s="39" t="s">
        <v>36</v>
      </c>
      <c r="J5" s="40" t="s">
        <v>37</v>
      </c>
      <c r="K5" s="41" t="s">
        <v>38</v>
      </c>
      <c r="L5" s="38" t="s">
        <v>39</v>
      </c>
      <c r="M5" s="39" t="s">
        <v>40</v>
      </c>
      <c r="N5" s="40" t="s">
        <v>41</v>
      </c>
      <c r="O5" s="40" t="s">
        <v>42</v>
      </c>
    </row>
    <row r="6" spans="1:15" s="48" customFormat="1" ht="12.75" thickBot="1">
      <c r="A6" s="43">
        <v>1</v>
      </c>
      <c r="B6" s="44">
        <v>2</v>
      </c>
      <c r="C6" s="44">
        <v>3</v>
      </c>
      <c r="D6" s="44">
        <v>4</v>
      </c>
      <c r="E6" s="44"/>
      <c r="F6" s="44">
        <v>5</v>
      </c>
      <c r="G6" s="44">
        <v>6</v>
      </c>
      <c r="H6" s="44">
        <v>7</v>
      </c>
      <c r="I6" s="45">
        <v>8</v>
      </c>
      <c r="J6" s="46">
        <v>9</v>
      </c>
      <c r="K6" s="47">
        <v>10</v>
      </c>
      <c r="L6" s="44">
        <v>11</v>
      </c>
      <c r="M6" s="45">
        <v>12</v>
      </c>
      <c r="N6" s="46">
        <v>13</v>
      </c>
      <c r="O6" s="46">
        <v>14</v>
      </c>
    </row>
    <row r="7" spans="1:15" s="48" customFormat="1">
      <c r="A7" s="49"/>
      <c r="B7" s="50" t="s">
        <v>43</v>
      </c>
      <c r="C7" s="51"/>
      <c r="D7" s="51"/>
      <c r="E7" s="51"/>
      <c r="F7" s="51"/>
      <c r="G7" s="51"/>
      <c r="H7" s="51"/>
      <c r="I7" s="52"/>
      <c r="J7" s="53"/>
      <c r="K7" s="54"/>
      <c r="L7" s="51"/>
      <c r="M7" s="52"/>
      <c r="N7" s="53"/>
      <c r="O7" s="55"/>
    </row>
    <row r="8" spans="1:15" s="63" customFormat="1">
      <c r="A8" s="56">
        <v>1</v>
      </c>
      <c r="B8" s="57" t="s">
        <v>44</v>
      </c>
      <c r="C8" s="58" t="s">
        <v>45</v>
      </c>
      <c r="D8" s="59">
        <f>[1]Al!$F$28</f>
        <v>57.77356000000001</v>
      </c>
      <c r="E8" s="59"/>
      <c r="F8" s="59">
        <f>[1]Al!$F$39</f>
        <v>0.15000000000000002</v>
      </c>
      <c r="G8" s="59">
        <f>[1]Al!$F$47</f>
        <v>153.1</v>
      </c>
      <c r="H8" s="59">
        <f>ROUND(G8*0.303,2)</f>
        <v>46.39</v>
      </c>
      <c r="I8" s="60">
        <f>[1]Al!$F$34</f>
        <v>38.43</v>
      </c>
      <c r="J8" s="61">
        <f t="shared" ref="J8:J30" si="0">SUM(D8:I8)</f>
        <v>295.84356000000002</v>
      </c>
      <c r="K8" s="62">
        <f>ROUND(J8*0.4775,2)</f>
        <v>141.27000000000001</v>
      </c>
      <c r="L8" s="59">
        <f>SUM(J8:K8)</f>
        <v>437.11356000000001</v>
      </c>
      <c r="M8" s="60">
        <f>ROUND(L8*0.0137,2)</f>
        <v>5.99</v>
      </c>
      <c r="N8" s="61">
        <f>SUM(L8:M8)</f>
        <v>443.10356000000002</v>
      </c>
      <c r="O8" s="61">
        <f>ROUND(N8*1.2,2)</f>
        <v>531.72</v>
      </c>
    </row>
    <row r="9" spans="1:15" s="63" customFormat="1">
      <c r="A9" s="56">
        <f>A8+1</f>
        <v>2</v>
      </c>
      <c r="B9" s="57" t="s">
        <v>46</v>
      </c>
      <c r="C9" s="58" t="s">
        <v>47</v>
      </c>
      <c r="D9" s="59">
        <f>'[2]альфа-радиоактивность'!$F$10</f>
        <v>0.62</v>
      </c>
      <c r="E9" s="59"/>
      <c r="F9" s="59">
        <f>'[2]альфа-радиоактивность'!$F$21</f>
        <v>62.379999999999995</v>
      </c>
      <c r="G9" s="59">
        <f>'[2]альфа-радиоактивность'!$F$25</f>
        <v>490.05</v>
      </c>
      <c r="H9" s="59">
        <f>ROUND(G9*0.303,2)</f>
        <v>148.49</v>
      </c>
      <c r="I9" s="60">
        <f>'[2]альфа-радиоактивность'!$F$15</f>
        <v>54.89</v>
      </c>
      <c r="J9" s="61">
        <f t="shared" si="0"/>
        <v>756.43</v>
      </c>
      <c r="K9" s="62">
        <f t="shared" ref="K9:K49" si="1">ROUND(J9*0.4775,2)</f>
        <v>361.2</v>
      </c>
      <c r="L9" s="59">
        <f t="shared" ref="L9:L28" si="2">SUM(J9:K9)</f>
        <v>1117.6299999999999</v>
      </c>
      <c r="M9" s="60">
        <f t="shared" ref="M9:M49" si="3">ROUND(L9*0.0137,2)</f>
        <v>15.31</v>
      </c>
      <c r="N9" s="61">
        <f t="shared" ref="N9:N28" si="4">SUM(L9:M9)</f>
        <v>1132.9399999999998</v>
      </c>
      <c r="O9" s="61">
        <f t="shared" ref="O9:O48" si="5">ROUND(N9*1.2,2)</f>
        <v>1359.53</v>
      </c>
    </row>
    <row r="10" spans="1:15" s="63" customFormat="1">
      <c r="A10" s="56">
        <f>A9+1</f>
        <v>3</v>
      </c>
      <c r="B10" s="57" t="s">
        <v>48</v>
      </c>
      <c r="C10" s="58" t="s">
        <v>47</v>
      </c>
      <c r="D10" s="59">
        <f>'[2]бета-радиоактивность'!$F$10</f>
        <v>0.62</v>
      </c>
      <c r="E10" s="59"/>
      <c r="F10" s="59">
        <f>'[2]бета-радиоактивность'!$F$21</f>
        <v>62.379999999999995</v>
      </c>
      <c r="G10" s="59">
        <f>'[2]бета-радиоактивность'!$F$25</f>
        <v>490.05</v>
      </c>
      <c r="H10" s="59">
        <f t="shared" ref="H10:H49" si="6">ROUND(G10*0.303,2)</f>
        <v>148.49</v>
      </c>
      <c r="I10" s="60">
        <f>'[2]бета-радиоактивность'!$F$15</f>
        <v>54.89</v>
      </c>
      <c r="J10" s="61">
        <f>SUM(D10:I10)</f>
        <v>756.43</v>
      </c>
      <c r="K10" s="62">
        <f t="shared" si="1"/>
        <v>361.2</v>
      </c>
      <c r="L10" s="59">
        <f>SUM(J10:K10)</f>
        <v>1117.6299999999999</v>
      </c>
      <c r="M10" s="60">
        <f t="shared" si="3"/>
        <v>15.31</v>
      </c>
      <c r="N10" s="61">
        <f>SUM(L10:M10)</f>
        <v>1132.9399999999998</v>
      </c>
      <c r="O10" s="61">
        <f t="shared" si="5"/>
        <v>1359.53</v>
      </c>
    </row>
    <row r="11" spans="1:15" s="64" customFormat="1">
      <c r="A11" s="56">
        <f>A10+1</f>
        <v>4</v>
      </c>
      <c r="B11" s="58" t="s">
        <v>49</v>
      </c>
      <c r="C11" s="58" t="s">
        <v>50</v>
      </c>
      <c r="D11" s="59">
        <f>[1]NH4!$F$32</f>
        <v>35.4</v>
      </c>
      <c r="E11" s="59"/>
      <c r="F11" s="59">
        <v>0</v>
      </c>
      <c r="G11" s="59">
        <f>[1]NH4!$F$44</f>
        <v>93.55</v>
      </c>
      <c r="H11" s="59">
        <f t="shared" si="6"/>
        <v>28.35</v>
      </c>
      <c r="I11" s="60">
        <f>[1]NH4!$F$38</f>
        <v>24.42</v>
      </c>
      <c r="J11" s="61">
        <f t="shared" si="0"/>
        <v>181.71999999999997</v>
      </c>
      <c r="K11" s="62">
        <f t="shared" si="1"/>
        <v>86.77</v>
      </c>
      <c r="L11" s="59">
        <f t="shared" si="2"/>
        <v>268.48999999999995</v>
      </c>
      <c r="M11" s="60">
        <f t="shared" si="3"/>
        <v>3.68</v>
      </c>
      <c r="N11" s="61">
        <f t="shared" si="4"/>
        <v>272.16999999999996</v>
      </c>
      <c r="O11" s="61">
        <f t="shared" si="5"/>
        <v>326.60000000000002</v>
      </c>
    </row>
    <row r="12" spans="1:15" s="63" customFormat="1">
      <c r="A12" s="56">
        <f>A11+1</f>
        <v>5</v>
      </c>
      <c r="B12" s="57" t="s">
        <v>51</v>
      </c>
      <c r="C12" s="58" t="s">
        <v>52</v>
      </c>
      <c r="D12" s="59">
        <f>'[1]БПК-полн'!$F$13</f>
        <v>118.38000000000001</v>
      </c>
      <c r="E12" s="59"/>
      <c r="F12" s="59">
        <f>'[1]БПК-полн'!$F$23</f>
        <v>1350</v>
      </c>
      <c r="G12" s="59">
        <f>'[1]БПК-полн'!$F$28</f>
        <v>187.12</v>
      </c>
      <c r="H12" s="59">
        <f t="shared" si="6"/>
        <v>56.7</v>
      </c>
      <c r="I12" s="60">
        <f>'[1]БПК-полн'!$F$18</f>
        <v>19.52</v>
      </c>
      <c r="J12" s="61">
        <f t="shared" si="0"/>
        <v>1731.72</v>
      </c>
      <c r="K12" s="62">
        <f t="shared" si="1"/>
        <v>826.9</v>
      </c>
      <c r="L12" s="59">
        <f t="shared" si="2"/>
        <v>2558.62</v>
      </c>
      <c r="M12" s="60">
        <f t="shared" si="3"/>
        <v>35.049999999999997</v>
      </c>
      <c r="N12" s="61">
        <f t="shared" si="4"/>
        <v>2593.67</v>
      </c>
      <c r="O12" s="61">
        <f t="shared" si="5"/>
        <v>3112.4</v>
      </c>
    </row>
    <row r="13" spans="1:15" s="63" customFormat="1">
      <c r="A13" s="56">
        <f t="shared" ref="A13:A65" si="7">A12+1</f>
        <v>6</v>
      </c>
      <c r="B13" s="57" t="s">
        <v>53</v>
      </c>
      <c r="C13" s="58" t="s">
        <v>52</v>
      </c>
      <c r="D13" s="59">
        <f>'[1]БПК-5'!$F$13</f>
        <v>113.06</v>
      </c>
      <c r="E13" s="59"/>
      <c r="F13" s="59">
        <f>'[1]БПК-5'!$F$22</f>
        <v>14.06</v>
      </c>
      <c r="G13" s="59">
        <f>'[1]БПК-5'!$F$28</f>
        <v>202.71</v>
      </c>
      <c r="H13" s="59">
        <f t="shared" si="6"/>
        <v>61.42</v>
      </c>
      <c r="I13" s="60">
        <f>'[1]БПК-5'!$F$18</f>
        <v>19.349999999999998</v>
      </c>
      <c r="J13" s="61">
        <f t="shared" si="0"/>
        <v>410.60000000000008</v>
      </c>
      <c r="K13" s="62">
        <f t="shared" si="1"/>
        <v>196.06</v>
      </c>
      <c r="L13" s="59">
        <f t="shared" si="2"/>
        <v>606.66000000000008</v>
      </c>
      <c r="M13" s="60">
        <f t="shared" si="3"/>
        <v>8.31</v>
      </c>
      <c r="N13" s="61">
        <f t="shared" si="4"/>
        <v>614.97</v>
      </c>
      <c r="O13" s="61">
        <f t="shared" si="5"/>
        <v>737.96</v>
      </c>
    </row>
    <row r="14" spans="1:15" s="63" customFormat="1">
      <c r="A14" s="56">
        <f t="shared" si="7"/>
        <v>7</v>
      </c>
      <c r="B14" s="57" t="s">
        <v>54</v>
      </c>
      <c r="C14" s="58" t="s">
        <v>55</v>
      </c>
      <c r="D14" s="59">
        <f>[1]взвеш!$F$11</f>
        <v>21.91</v>
      </c>
      <c r="E14" s="59"/>
      <c r="F14" s="59">
        <f>[1]взвеш!$F$21</f>
        <v>171.88</v>
      </c>
      <c r="G14" s="59">
        <f>[1]взвеш!$F$27</f>
        <v>128.66</v>
      </c>
      <c r="H14" s="59">
        <f t="shared" si="6"/>
        <v>38.979999999999997</v>
      </c>
      <c r="I14" s="60">
        <f>[1]взвеш!$F$17</f>
        <v>26.92</v>
      </c>
      <c r="J14" s="61">
        <f t="shared" si="0"/>
        <v>388.35</v>
      </c>
      <c r="K14" s="62">
        <f t="shared" si="1"/>
        <v>185.44</v>
      </c>
      <c r="L14" s="59">
        <f t="shared" si="2"/>
        <v>573.79</v>
      </c>
      <c r="M14" s="60">
        <f t="shared" si="3"/>
        <v>7.86</v>
      </c>
      <c r="N14" s="61">
        <f t="shared" si="4"/>
        <v>581.65</v>
      </c>
      <c r="O14" s="61">
        <f t="shared" si="5"/>
        <v>697.98</v>
      </c>
    </row>
    <row r="15" spans="1:15" s="63" customFormat="1">
      <c r="A15" s="56">
        <f t="shared" si="7"/>
        <v>8</v>
      </c>
      <c r="B15" s="57" t="s">
        <v>56</v>
      </c>
      <c r="C15" s="58" t="s">
        <v>57</v>
      </c>
      <c r="D15" s="59">
        <f>[3]Fe!$F$27</f>
        <v>26.659999999999997</v>
      </c>
      <c r="E15" s="59"/>
      <c r="F15" s="59">
        <f>[3]Fe!$F$37</f>
        <v>7.19</v>
      </c>
      <c r="G15" s="59">
        <f>[3]Fe!$F$42</f>
        <v>127.92000000000002</v>
      </c>
      <c r="H15" s="59">
        <f t="shared" si="6"/>
        <v>38.76</v>
      </c>
      <c r="I15" s="60">
        <f>[3]Fe!$F$33</f>
        <v>39.83</v>
      </c>
      <c r="J15" s="61">
        <f t="shared" si="0"/>
        <v>240.36</v>
      </c>
      <c r="K15" s="62">
        <f t="shared" si="1"/>
        <v>114.77</v>
      </c>
      <c r="L15" s="59">
        <f t="shared" si="2"/>
        <v>355.13</v>
      </c>
      <c r="M15" s="60">
        <f t="shared" si="3"/>
        <v>4.87</v>
      </c>
      <c r="N15" s="61">
        <f t="shared" si="4"/>
        <v>360</v>
      </c>
      <c r="O15" s="61">
        <f t="shared" si="5"/>
        <v>432</v>
      </c>
    </row>
    <row r="16" spans="1:15" s="63" customFormat="1">
      <c r="A16" s="56">
        <f t="shared" si="7"/>
        <v>9</v>
      </c>
      <c r="B16" s="57" t="s">
        <v>58</v>
      </c>
      <c r="C16" s="58" t="s">
        <v>59</v>
      </c>
      <c r="D16" s="59">
        <f>[3]жесткость!$F$23</f>
        <v>48.339999999999996</v>
      </c>
      <c r="E16" s="59"/>
      <c r="F16" s="59">
        <v>0</v>
      </c>
      <c r="G16" s="59">
        <f>[3]жесткость!$F$30</f>
        <v>102.07</v>
      </c>
      <c r="H16" s="59">
        <f t="shared" si="6"/>
        <v>30.93</v>
      </c>
      <c r="I16" s="60">
        <v>0</v>
      </c>
      <c r="J16" s="61">
        <f t="shared" si="0"/>
        <v>181.34</v>
      </c>
      <c r="K16" s="62">
        <f t="shared" si="1"/>
        <v>86.59</v>
      </c>
      <c r="L16" s="59">
        <f t="shared" si="2"/>
        <v>267.93</v>
      </c>
      <c r="M16" s="60">
        <f t="shared" si="3"/>
        <v>3.67</v>
      </c>
      <c r="N16" s="61">
        <f>SUM(L16:M16)</f>
        <v>271.60000000000002</v>
      </c>
      <c r="O16" s="61">
        <f t="shared" si="5"/>
        <v>325.92</v>
      </c>
    </row>
    <row r="17" spans="1:15" s="63" customFormat="1">
      <c r="A17" s="56">
        <f t="shared" si="7"/>
        <v>10</v>
      </c>
      <c r="B17" s="57" t="s">
        <v>60</v>
      </c>
      <c r="C17" s="58" t="s">
        <v>61</v>
      </c>
      <c r="D17" s="59">
        <f>[3]запах!$F$10</f>
        <v>0.34</v>
      </c>
      <c r="E17" s="59"/>
      <c r="F17" s="59">
        <f>[3]запах!$F$18</f>
        <v>1.25</v>
      </c>
      <c r="G17" s="59">
        <f>[3]запах!$F$23</f>
        <v>18.739999999999998</v>
      </c>
      <c r="H17" s="59">
        <f t="shared" si="6"/>
        <v>5.68</v>
      </c>
      <c r="I17" s="60">
        <f>[3]запах!$F$14</f>
        <v>0.35</v>
      </c>
      <c r="J17" s="61">
        <f t="shared" si="0"/>
        <v>26.36</v>
      </c>
      <c r="K17" s="62">
        <f t="shared" si="1"/>
        <v>12.59</v>
      </c>
      <c r="L17" s="59">
        <f t="shared" si="2"/>
        <v>38.950000000000003</v>
      </c>
      <c r="M17" s="60">
        <f t="shared" si="3"/>
        <v>0.53</v>
      </c>
      <c r="N17" s="61">
        <f t="shared" si="4"/>
        <v>39.480000000000004</v>
      </c>
      <c r="O17" s="61">
        <f t="shared" si="5"/>
        <v>47.38</v>
      </c>
    </row>
    <row r="18" spans="1:15" s="63" customFormat="1">
      <c r="A18" s="56">
        <f t="shared" si="7"/>
        <v>11</v>
      </c>
      <c r="B18" s="57" t="s">
        <v>62</v>
      </c>
      <c r="C18" s="58" t="s">
        <v>63</v>
      </c>
      <c r="D18" s="59">
        <f>[3]Ca!$F$21</f>
        <v>39.730000000000004</v>
      </c>
      <c r="E18" s="59"/>
      <c r="F18" s="59">
        <v>0</v>
      </c>
      <c r="G18" s="59">
        <f>[3]Ca!$F$27</f>
        <v>63.28</v>
      </c>
      <c r="H18" s="59">
        <f t="shared" si="6"/>
        <v>19.170000000000002</v>
      </c>
      <c r="I18" s="60">
        <v>0</v>
      </c>
      <c r="J18" s="61">
        <f t="shared" si="0"/>
        <v>122.18</v>
      </c>
      <c r="K18" s="62">
        <f t="shared" si="1"/>
        <v>58.34</v>
      </c>
      <c r="L18" s="59">
        <f t="shared" si="2"/>
        <v>180.52</v>
      </c>
      <c r="M18" s="60">
        <f t="shared" si="3"/>
        <v>2.4700000000000002</v>
      </c>
      <c r="N18" s="61">
        <f t="shared" si="4"/>
        <v>182.99</v>
      </c>
      <c r="O18" s="61">
        <f t="shared" si="5"/>
        <v>219.59</v>
      </c>
    </row>
    <row r="19" spans="1:15" s="63" customFormat="1">
      <c r="A19" s="56">
        <f t="shared" si="7"/>
        <v>12</v>
      </c>
      <c r="B19" s="57" t="s">
        <v>64</v>
      </c>
      <c r="C19" s="58" t="s">
        <v>52</v>
      </c>
      <c r="D19" s="59">
        <f>[3]О2!$F$10</f>
        <v>2.15</v>
      </c>
      <c r="E19" s="59"/>
      <c r="F19" s="59">
        <v>0</v>
      </c>
      <c r="G19" s="59">
        <f>[3]О2!$F$21</f>
        <v>140.34</v>
      </c>
      <c r="H19" s="59">
        <f t="shared" si="6"/>
        <v>42.52</v>
      </c>
      <c r="I19" s="60">
        <f>[3]О2!$F$15</f>
        <v>14.959999999999999</v>
      </c>
      <c r="J19" s="61">
        <f t="shared" si="0"/>
        <v>199.97000000000003</v>
      </c>
      <c r="K19" s="62">
        <f t="shared" si="1"/>
        <v>95.49</v>
      </c>
      <c r="L19" s="59">
        <f t="shared" si="2"/>
        <v>295.46000000000004</v>
      </c>
      <c r="M19" s="60">
        <f t="shared" si="3"/>
        <v>4.05</v>
      </c>
      <c r="N19" s="61">
        <f t="shared" si="4"/>
        <v>299.51000000000005</v>
      </c>
      <c r="O19" s="61">
        <f t="shared" si="5"/>
        <v>359.41</v>
      </c>
    </row>
    <row r="20" spans="1:15" s="63" customFormat="1">
      <c r="A20" s="56">
        <f t="shared" si="7"/>
        <v>13</v>
      </c>
      <c r="B20" s="57" t="s">
        <v>65</v>
      </c>
      <c r="C20" s="58" t="s">
        <v>66</v>
      </c>
      <c r="D20" s="59">
        <f>[3]Mn!$F$19</f>
        <v>14.690000000000001</v>
      </c>
      <c r="E20" s="59"/>
      <c r="F20" s="59">
        <f>[3]Mn!$F$29</f>
        <v>1.04</v>
      </c>
      <c r="G20" s="59">
        <f>[3]Mn!$F$35</f>
        <v>200.49</v>
      </c>
      <c r="H20" s="59">
        <f t="shared" si="6"/>
        <v>60.75</v>
      </c>
      <c r="I20" s="60">
        <f>[3]Mn!$F$25</f>
        <v>60.150000000000006</v>
      </c>
      <c r="J20" s="61">
        <f t="shared" si="0"/>
        <v>337.12</v>
      </c>
      <c r="K20" s="62">
        <f t="shared" si="1"/>
        <v>160.97</v>
      </c>
      <c r="L20" s="59">
        <f t="shared" si="2"/>
        <v>498.09000000000003</v>
      </c>
      <c r="M20" s="60">
        <f t="shared" si="3"/>
        <v>6.82</v>
      </c>
      <c r="N20" s="61">
        <f t="shared" si="4"/>
        <v>504.91</v>
      </c>
      <c r="O20" s="61">
        <f t="shared" si="5"/>
        <v>605.89</v>
      </c>
    </row>
    <row r="21" spans="1:15" s="63" customFormat="1">
      <c r="A21" s="56">
        <f t="shared" si="7"/>
        <v>14</v>
      </c>
      <c r="B21" s="57" t="s">
        <v>67</v>
      </c>
      <c r="C21" s="58" t="s">
        <v>68</v>
      </c>
      <c r="D21" s="59">
        <f>[4]сухой!$F$12</f>
        <v>2.5300000000000002</v>
      </c>
      <c r="E21" s="59"/>
      <c r="F21" s="59">
        <f>[4]сухой!$F$23</f>
        <v>81.25</v>
      </c>
      <c r="G21" s="59">
        <f>[4]сухой!$F$29</f>
        <v>213.04</v>
      </c>
      <c r="H21" s="59">
        <f t="shared" si="6"/>
        <v>64.55</v>
      </c>
      <c r="I21" s="60">
        <f>[4]сухой!$F$18</f>
        <v>12.790000000000001</v>
      </c>
      <c r="J21" s="61">
        <f t="shared" si="0"/>
        <v>374.16</v>
      </c>
      <c r="K21" s="62">
        <f t="shared" si="1"/>
        <v>178.66</v>
      </c>
      <c r="L21" s="59">
        <f t="shared" si="2"/>
        <v>552.82000000000005</v>
      </c>
      <c r="M21" s="60">
        <f t="shared" si="3"/>
        <v>7.57</v>
      </c>
      <c r="N21" s="61">
        <f t="shared" si="4"/>
        <v>560.3900000000001</v>
      </c>
      <c r="O21" s="61">
        <f t="shared" si="5"/>
        <v>672.47</v>
      </c>
    </row>
    <row r="22" spans="1:15" s="63" customFormat="1">
      <c r="A22" s="56">
        <f t="shared" si="7"/>
        <v>15</v>
      </c>
      <c r="B22" s="57" t="s">
        <v>69</v>
      </c>
      <c r="C22" s="58" t="s">
        <v>70</v>
      </c>
      <c r="D22" s="59">
        <f>[3]мутность!$F$15</f>
        <v>34.589999999999996</v>
      </c>
      <c r="E22" s="59"/>
      <c r="F22" s="59">
        <f>[3]мутность!$F$26</f>
        <v>0.83</v>
      </c>
      <c r="G22" s="59">
        <f>[3]мутность!$F$31</f>
        <v>55.55</v>
      </c>
      <c r="H22" s="59">
        <f t="shared" si="6"/>
        <v>16.829999999999998</v>
      </c>
      <c r="I22" s="60">
        <f>[3]мутность!$F$21</f>
        <v>29.85</v>
      </c>
      <c r="J22" s="61">
        <f t="shared" si="0"/>
        <v>137.65</v>
      </c>
      <c r="K22" s="62">
        <f t="shared" si="1"/>
        <v>65.73</v>
      </c>
      <c r="L22" s="59">
        <f t="shared" si="2"/>
        <v>203.38</v>
      </c>
      <c r="M22" s="60">
        <f t="shared" si="3"/>
        <v>2.79</v>
      </c>
      <c r="N22" s="61">
        <f t="shared" si="4"/>
        <v>206.17</v>
      </c>
      <c r="O22" s="61">
        <f t="shared" si="5"/>
        <v>247.4</v>
      </c>
    </row>
    <row r="23" spans="1:15" s="63" customFormat="1">
      <c r="A23" s="56">
        <f t="shared" si="7"/>
        <v>16</v>
      </c>
      <c r="B23" s="57" t="s">
        <v>71</v>
      </c>
      <c r="C23" s="58" t="s">
        <v>72</v>
      </c>
      <c r="D23" s="59">
        <f>[3]As!$F$28</f>
        <v>13.650000000000002</v>
      </c>
      <c r="E23" s="59"/>
      <c r="F23" s="59">
        <f>[3]As!$F$41</f>
        <v>0.83000000000000007</v>
      </c>
      <c r="G23" s="59">
        <f>[3]As!$F$46</f>
        <v>155.93</v>
      </c>
      <c r="H23" s="59">
        <f t="shared" si="6"/>
        <v>47.25</v>
      </c>
      <c r="I23" s="60">
        <f>[3]As!$F$35</f>
        <v>55.19</v>
      </c>
      <c r="J23" s="61">
        <f t="shared" si="0"/>
        <v>272.85000000000002</v>
      </c>
      <c r="K23" s="62">
        <f t="shared" si="1"/>
        <v>130.29</v>
      </c>
      <c r="L23" s="59">
        <f>SUM(J23:K23)</f>
        <v>403.14</v>
      </c>
      <c r="M23" s="60">
        <f t="shared" si="3"/>
        <v>5.52</v>
      </c>
      <c r="N23" s="61">
        <f>SUM(L23:M23)</f>
        <v>408.65999999999997</v>
      </c>
      <c r="O23" s="61">
        <f t="shared" si="5"/>
        <v>490.39</v>
      </c>
    </row>
    <row r="24" spans="1:15" s="63" customFormat="1">
      <c r="A24" s="56">
        <f t="shared" si="7"/>
        <v>17</v>
      </c>
      <c r="B24" s="57" t="s">
        <v>73</v>
      </c>
      <c r="C24" s="58" t="s">
        <v>74</v>
      </c>
      <c r="D24" s="59">
        <f>[3]нефтепрод!$F$19</f>
        <v>50.11</v>
      </c>
      <c r="E24" s="59"/>
      <c r="F24" s="59">
        <f>[3]нефтепрод!$F$28</f>
        <v>0.16</v>
      </c>
      <c r="G24" s="59">
        <f>[3]нефтепрод!$F$33</f>
        <v>228.32000000000002</v>
      </c>
      <c r="H24" s="59">
        <f t="shared" si="6"/>
        <v>69.180000000000007</v>
      </c>
      <c r="I24" s="60">
        <f>[3]нефтепрод!$F$24</f>
        <v>11.030000000000001</v>
      </c>
      <c r="J24" s="61">
        <f t="shared" si="0"/>
        <v>358.80000000000007</v>
      </c>
      <c r="K24" s="62">
        <f t="shared" si="1"/>
        <v>171.33</v>
      </c>
      <c r="L24" s="59">
        <f t="shared" si="2"/>
        <v>530.13000000000011</v>
      </c>
      <c r="M24" s="60">
        <f t="shared" si="3"/>
        <v>7.26</v>
      </c>
      <c r="N24" s="61">
        <f t="shared" si="4"/>
        <v>537.3900000000001</v>
      </c>
      <c r="O24" s="61">
        <f t="shared" si="5"/>
        <v>644.87</v>
      </c>
    </row>
    <row r="25" spans="1:15" s="63" customFormat="1">
      <c r="A25" s="56">
        <f t="shared" si="7"/>
        <v>18</v>
      </c>
      <c r="B25" s="57" t="s">
        <v>75</v>
      </c>
      <c r="C25" s="58" t="s">
        <v>76</v>
      </c>
      <c r="D25" s="59">
        <f>[3]никель!$F$27</f>
        <v>23.380000000000003</v>
      </c>
      <c r="E25" s="59"/>
      <c r="F25" s="59">
        <f>[3]никель!$F$37</f>
        <v>1.04</v>
      </c>
      <c r="G25" s="59">
        <f>[3]никель!$F$41</f>
        <v>222.75</v>
      </c>
      <c r="H25" s="59">
        <f t="shared" si="6"/>
        <v>67.489999999999995</v>
      </c>
      <c r="I25" s="60">
        <f>[3]никель!$F$33</f>
        <v>60.150000000000006</v>
      </c>
      <c r="J25" s="61">
        <f t="shared" si="0"/>
        <v>374.81000000000006</v>
      </c>
      <c r="K25" s="62">
        <f t="shared" si="1"/>
        <v>178.97</v>
      </c>
      <c r="L25" s="59">
        <f t="shared" si="2"/>
        <v>553.78000000000009</v>
      </c>
      <c r="M25" s="60">
        <f t="shared" si="3"/>
        <v>7.59</v>
      </c>
      <c r="N25" s="61">
        <f t="shared" si="4"/>
        <v>561.37000000000012</v>
      </c>
      <c r="O25" s="61">
        <f t="shared" si="5"/>
        <v>673.64</v>
      </c>
    </row>
    <row r="26" spans="1:15" s="64" customFormat="1">
      <c r="A26" s="56">
        <f t="shared" si="7"/>
        <v>19</v>
      </c>
      <c r="B26" s="58" t="s">
        <v>77</v>
      </c>
      <c r="C26" s="58" t="s">
        <v>50</v>
      </c>
      <c r="D26" s="59">
        <f>[3]NO2!$F$29</f>
        <v>15.980000000000002</v>
      </c>
      <c r="E26" s="59"/>
      <c r="F26" s="59">
        <f>[3]NO2!$F$40</f>
        <v>0.42</v>
      </c>
      <c r="G26" s="59">
        <f>[3]NO2!$F$46</f>
        <v>117.14000000000001</v>
      </c>
      <c r="H26" s="59">
        <f t="shared" si="6"/>
        <v>35.49</v>
      </c>
      <c r="I26" s="60">
        <f>[3]NO2!$F$35</f>
        <v>17.75</v>
      </c>
      <c r="J26" s="61">
        <f t="shared" si="0"/>
        <v>186.78000000000003</v>
      </c>
      <c r="K26" s="62">
        <f t="shared" si="1"/>
        <v>89.19</v>
      </c>
      <c r="L26" s="59">
        <f t="shared" si="2"/>
        <v>275.97000000000003</v>
      </c>
      <c r="M26" s="60">
        <f t="shared" si="3"/>
        <v>3.78</v>
      </c>
      <c r="N26" s="61">
        <f t="shared" si="4"/>
        <v>279.75</v>
      </c>
      <c r="O26" s="61">
        <f t="shared" si="5"/>
        <v>335.7</v>
      </c>
    </row>
    <row r="27" spans="1:15" s="64" customFormat="1">
      <c r="A27" s="56">
        <f t="shared" si="7"/>
        <v>20</v>
      </c>
      <c r="B27" s="58" t="s">
        <v>78</v>
      </c>
      <c r="C27" s="58" t="s">
        <v>79</v>
      </c>
      <c r="D27" s="59">
        <f>[3]NO3!$F$29</f>
        <v>14.570000000000004</v>
      </c>
      <c r="E27" s="59"/>
      <c r="F27" s="59">
        <f>[3]NO3!$F$40</f>
        <v>3.01</v>
      </c>
      <c r="G27" s="59">
        <f>[3]NO3!$F$45</f>
        <v>116.87</v>
      </c>
      <c r="H27" s="59">
        <f t="shared" si="6"/>
        <v>35.409999999999997</v>
      </c>
      <c r="I27" s="60">
        <f>[3]NO3!$F$35</f>
        <v>73.55</v>
      </c>
      <c r="J27" s="61">
        <f t="shared" si="0"/>
        <v>243.41000000000003</v>
      </c>
      <c r="K27" s="62">
        <f t="shared" si="1"/>
        <v>116.23</v>
      </c>
      <c r="L27" s="59">
        <f t="shared" si="2"/>
        <v>359.64000000000004</v>
      </c>
      <c r="M27" s="60">
        <f t="shared" si="3"/>
        <v>4.93</v>
      </c>
      <c r="N27" s="61">
        <f t="shared" si="4"/>
        <v>364.57000000000005</v>
      </c>
      <c r="O27" s="61">
        <f t="shared" si="5"/>
        <v>437.48</v>
      </c>
    </row>
    <row r="28" spans="1:15" s="63" customFormat="1">
      <c r="A28" s="56">
        <f t="shared" si="7"/>
        <v>21</v>
      </c>
      <c r="B28" s="57" t="s">
        <v>80</v>
      </c>
      <c r="C28" s="58" t="s">
        <v>81</v>
      </c>
      <c r="D28" s="59">
        <f>[3]Окисл.!$F$21</f>
        <v>62.800000000000004</v>
      </c>
      <c r="E28" s="59"/>
      <c r="F28" s="59">
        <f>[3]Окисл.!$F$29</f>
        <v>9.58</v>
      </c>
      <c r="G28" s="59">
        <f>[3]Окисл.!$F$34</f>
        <v>95.25</v>
      </c>
      <c r="H28" s="59">
        <f t="shared" si="6"/>
        <v>28.86</v>
      </c>
      <c r="I28" s="60">
        <f>[3]Окисл.!$F$25</f>
        <v>3.6</v>
      </c>
      <c r="J28" s="61">
        <f t="shared" si="0"/>
        <v>200.09</v>
      </c>
      <c r="K28" s="62">
        <f t="shared" si="1"/>
        <v>95.54</v>
      </c>
      <c r="L28" s="59">
        <f t="shared" si="2"/>
        <v>295.63</v>
      </c>
      <c r="M28" s="60">
        <f t="shared" si="3"/>
        <v>4.05</v>
      </c>
      <c r="N28" s="61">
        <f t="shared" si="4"/>
        <v>299.68</v>
      </c>
      <c r="O28" s="61">
        <f t="shared" si="5"/>
        <v>359.62</v>
      </c>
    </row>
    <row r="29" spans="1:15" s="63" customFormat="1" ht="12" customHeight="1">
      <c r="A29" s="56">
        <f t="shared" si="7"/>
        <v>22</v>
      </c>
      <c r="B29" s="57" t="s">
        <v>82</v>
      </c>
      <c r="C29" s="58" t="s">
        <v>83</v>
      </c>
      <c r="D29" s="59">
        <f>[3]Рh!$F$14</f>
        <v>4.83</v>
      </c>
      <c r="E29" s="59"/>
      <c r="F29" s="59">
        <f>[3]Рh!$F$25</f>
        <v>0.28000000000000003</v>
      </c>
      <c r="G29" s="59">
        <f>[3]Рh!$F$30</f>
        <v>26.080000000000002</v>
      </c>
      <c r="H29" s="59">
        <f t="shared" si="6"/>
        <v>7.9</v>
      </c>
      <c r="I29" s="60">
        <f>[3]Рh!$F$20</f>
        <v>8.52</v>
      </c>
      <c r="J29" s="61">
        <f t="shared" si="0"/>
        <v>47.61</v>
      </c>
      <c r="K29" s="62">
        <f t="shared" si="1"/>
        <v>22.73</v>
      </c>
      <c r="L29" s="59">
        <f>SUM(J29:K29)</f>
        <v>70.34</v>
      </c>
      <c r="M29" s="60">
        <f t="shared" si="3"/>
        <v>0.96</v>
      </c>
      <c r="N29" s="61">
        <f>SUM(L29:M29)</f>
        <v>71.3</v>
      </c>
      <c r="O29" s="61">
        <f t="shared" si="5"/>
        <v>85.56</v>
      </c>
    </row>
    <row r="30" spans="1:15" s="63" customFormat="1" ht="12" customHeight="1">
      <c r="A30" s="56">
        <f t="shared" si="7"/>
        <v>23</v>
      </c>
      <c r="B30" s="57" t="s">
        <v>84</v>
      </c>
      <c r="C30" s="58" t="s">
        <v>85</v>
      </c>
      <c r="D30" s="59">
        <v>0</v>
      </c>
      <c r="E30" s="59"/>
      <c r="F30" s="59">
        <f>[2]Радон!$F$14</f>
        <v>2.71</v>
      </c>
      <c r="G30" s="59">
        <f>[2]Радон!$F$17</f>
        <v>111.38</v>
      </c>
      <c r="H30" s="59">
        <f t="shared" si="6"/>
        <v>33.75</v>
      </c>
      <c r="I30" s="60">
        <f>[2]Радон!$F$9</f>
        <v>24.82</v>
      </c>
      <c r="J30" s="61">
        <f t="shared" si="0"/>
        <v>172.65999999999997</v>
      </c>
      <c r="K30" s="62">
        <f t="shared" si="1"/>
        <v>82.45</v>
      </c>
      <c r="L30" s="59">
        <f>SUM(J30:K30)</f>
        <v>255.10999999999996</v>
      </c>
      <c r="M30" s="60">
        <f t="shared" si="3"/>
        <v>3.5</v>
      </c>
      <c r="N30" s="61">
        <f>SUM(L30:M30)</f>
        <v>258.60999999999996</v>
      </c>
      <c r="O30" s="61">
        <f t="shared" si="5"/>
        <v>310.33</v>
      </c>
    </row>
    <row r="31" spans="1:15" s="63" customFormat="1">
      <c r="A31" s="56">
        <f t="shared" si="7"/>
        <v>24</v>
      </c>
      <c r="B31" s="57" t="s">
        <v>86</v>
      </c>
      <c r="C31" s="58" t="s">
        <v>87</v>
      </c>
      <c r="D31" s="59">
        <f>[5]Линдан!$F$21</f>
        <v>22.569999999999997</v>
      </c>
      <c r="E31" s="59"/>
      <c r="F31" s="59">
        <f>[5]Линдан!$F$32</f>
        <v>13.76</v>
      </c>
      <c r="G31" s="59">
        <f>[5]Линдан!$F$39</f>
        <v>136.20000000000002</v>
      </c>
      <c r="H31" s="59">
        <f t="shared" si="6"/>
        <v>41.27</v>
      </c>
      <c r="I31" s="60">
        <f>[5]Линдан!$F$27</f>
        <v>89.41</v>
      </c>
      <c r="J31" s="61">
        <f t="shared" ref="J31:J46" si="8">SUM(D31:I31)</f>
        <v>303.21000000000004</v>
      </c>
      <c r="K31" s="62">
        <f t="shared" si="1"/>
        <v>144.78</v>
      </c>
      <c r="L31" s="59">
        <f t="shared" ref="L31:L46" si="9">SUM(J31:K31)</f>
        <v>447.99</v>
      </c>
      <c r="M31" s="60">
        <f t="shared" si="3"/>
        <v>6.14</v>
      </c>
      <c r="N31" s="61">
        <f t="shared" ref="N31:N46" si="10">SUM(L31:M31)</f>
        <v>454.13</v>
      </c>
      <c r="O31" s="61">
        <f t="shared" si="5"/>
        <v>544.96</v>
      </c>
    </row>
    <row r="32" spans="1:15" s="63" customFormat="1">
      <c r="A32" s="56">
        <f t="shared" si="7"/>
        <v>25</v>
      </c>
      <c r="B32" s="57" t="s">
        <v>88</v>
      </c>
      <c r="C32" s="58" t="s">
        <v>87</v>
      </c>
      <c r="D32" s="59">
        <f>[5]ДДТ!$F$17</f>
        <v>14.480000000000002</v>
      </c>
      <c r="E32" s="59"/>
      <c r="F32" s="59">
        <f>[5]ДДТ!$F$26</f>
        <v>6.88</v>
      </c>
      <c r="G32" s="59">
        <f>[5]ДДТ!$F$31</f>
        <v>267.3</v>
      </c>
      <c r="H32" s="59">
        <f t="shared" si="6"/>
        <v>80.989999999999995</v>
      </c>
      <c r="I32" s="60">
        <f>[5]ДДТ!$F$22</f>
        <v>45.849999999999994</v>
      </c>
      <c r="J32" s="61">
        <f t="shared" si="8"/>
        <v>415.5</v>
      </c>
      <c r="K32" s="62">
        <f t="shared" si="1"/>
        <v>198.4</v>
      </c>
      <c r="L32" s="59">
        <f t="shared" si="9"/>
        <v>613.9</v>
      </c>
      <c r="M32" s="60">
        <f t="shared" si="3"/>
        <v>8.41</v>
      </c>
      <c r="N32" s="61">
        <f t="shared" si="10"/>
        <v>622.30999999999995</v>
      </c>
      <c r="O32" s="61">
        <f t="shared" si="5"/>
        <v>746.77</v>
      </c>
    </row>
    <row r="33" spans="1:15" s="63" customFormat="1">
      <c r="A33" s="56">
        <f t="shared" si="7"/>
        <v>26</v>
      </c>
      <c r="B33" s="57" t="s">
        <v>89</v>
      </c>
      <c r="C33" s="58" t="s">
        <v>61</v>
      </c>
      <c r="D33" s="59">
        <f>[3]привкус!$F$10</f>
        <v>0.21</v>
      </c>
      <c r="E33" s="59"/>
      <c r="F33" s="59">
        <f>[3]привкус!$F$18</f>
        <v>2.5</v>
      </c>
      <c r="G33" s="59">
        <f>[3]привкус!$F$23</f>
        <v>14.41</v>
      </c>
      <c r="H33" s="59">
        <f t="shared" si="6"/>
        <v>4.37</v>
      </c>
      <c r="I33" s="60">
        <f>[3]привкус!$F$14</f>
        <v>0.7</v>
      </c>
      <c r="J33" s="61">
        <f>SUM(D33:I33)</f>
        <v>22.19</v>
      </c>
      <c r="K33" s="62">
        <f t="shared" si="1"/>
        <v>10.6</v>
      </c>
      <c r="L33" s="59">
        <f t="shared" si="9"/>
        <v>32.79</v>
      </c>
      <c r="M33" s="60">
        <f t="shared" si="3"/>
        <v>0.45</v>
      </c>
      <c r="N33" s="61">
        <f t="shared" si="10"/>
        <v>33.24</v>
      </c>
      <c r="O33" s="61">
        <f t="shared" si="5"/>
        <v>39.89</v>
      </c>
    </row>
    <row r="34" spans="1:15" s="63" customFormat="1">
      <c r="A34" s="56">
        <f t="shared" si="7"/>
        <v>27</v>
      </c>
      <c r="B34" s="57" t="s">
        <v>90</v>
      </c>
      <c r="C34" s="58" t="s">
        <v>91</v>
      </c>
      <c r="D34" s="59">
        <f>[4]Hg!$F$26</f>
        <v>53.929999999999986</v>
      </c>
      <c r="E34" s="59"/>
      <c r="F34" s="59">
        <f>[4]Hg!$F$37</f>
        <v>1.46</v>
      </c>
      <c r="G34" s="59">
        <f>[4]Hg!$F$42</f>
        <v>311.86</v>
      </c>
      <c r="H34" s="59">
        <f t="shared" si="6"/>
        <v>94.49</v>
      </c>
      <c r="I34" s="60">
        <f>[4]Hg!$F$32</f>
        <v>52.480000000000004</v>
      </c>
      <c r="J34" s="61">
        <f>SUM(D34:I34)</f>
        <v>514.22</v>
      </c>
      <c r="K34" s="62">
        <f t="shared" si="1"/>
        <v>245.54</v>
      </c>
      <c r="L34" s="59">
        <f>SUM(J34:K34)</f>
        <v>759.76</v>
      </c>
      <c r="M34" s="60">
        <f t="shared" si="3"/>
        <v>10.41</v>
      </c>
      <c r="N34" s="61">
        <f>SUM(L34:M34)</f>
        <v>770.17</v>
      </c>
      <c r="O34" s="61">
        <f t="shared" si="5"/>
        <v>924.2</v>
      </c>
    </row>
    <row r="35" spans="1:15" s="63" customFormat="1">
      <c r="A35" s="56">
        <f t="shared" si="7"/>
        <v>28</v>
      </c>
      <c r="B35" s="57" t="s">
        <v>92</v>
      </c>
      <c r="C35" s="58" t="s">
        <v>93</v>
      </c>
      <c r="D35" s="59">
        <f>[4]СПАВ!$F$28</f>
        <v>60.059999999999995</v>
      </c>
      <c r="E35" s="59"/>
      <c r="F35" s="59">
        <f>[4]СПАВ!$F$39</f>
        <v>1.17</v>
      </c>
      <c r="G35" s="59">
        <f>[4]СПАВ!$F$45</f>
        <v>162.62</v>
      </c>
      <c r="H35" s="59">
        <f t="shared" si="6"/>
        <v>49.27</v>
      </c>
      <c r="I35" s="60">
        <f>[4]СПАВ!$F$34</f>
        <v>64.13</v>
      </c>
      <c r="J35" s="61">
        <f t="shared" si="8"/>
        <v>337.25</v>
      </c>
      <c r="K35" s="62">
        <f t="shared" si="1"/>
        <v>161.04</v>
      </c>
      <c r="L35" s="59">
        <f t="shared" si="9"/>
        <v>498.28999999999996</v>
      </c>
      <c r="M35" s="60">
        <f t="shared" si="3"/>
        <v>6.83</v>
      </c>
      <c r="N35" s="61">
        <f t="shared" si="10"/>
        <v>505.11999999999995</v>
      </c>
      <c r="O35" s="61">
        <f t="shared" si="5"/>
        <v>606.14</v>
      </c>
    </row>
    <row r="36" spans="1:15" s="63" customFormat="1">
      <c r="A36" s="56">
        <f t="shared" si="7"/>
        <v>29</v>
      </c>
      <c r="B36" s="57" t="s">
        <v>94</v>
      </c>
      <c r="C36" s="58" t="s">
        <v>95</v>
      </c>
      <c r="D36" s="59">
        <f>[4]SO4!$F$23</f>
        <v>34.340000000000003</v>
      </c>
      <c r="E36" s="59"/>
      <c r="F36" s="59">
        <f>[4]SO4!$F$34</f>
        <v>2.4300000000000002</v>
      </c>
      <c r="G36" s="59">
        <f>[4]SO4!$F$39</f>
        <v>88.960000000000008</v>
      </c>
      <c r="H36" s="59">
        <f t="shared" si="6"/>
        <v>26.95</v>
      </c>
      <c r="I36" s="60">
        <f>[4]SO4!$F$29</f>
        <v>67.42</v>
      </c>
      <c r="J36" s="61">
        <f t="shared" si="8"/>
        <v>220.10000000000002</v>
      </c>
      <c r="K36" s="62">
        <f t="shared" si="1"/>
        <v>105.1</v>
      </c>
      <c r="L36" s="59">
        <f t="shared" si="9"/>
        <v>325.20000000000005</v>
      </c>
      <c r="M36" s="60">
        <f t="shared" si="3"/>
        <v>4.46</v>
      </c>
      <c r="N36" s="61">
        <f t="shared" si="10"/>
        <v>329.66</v>
      </c>
      <c r="O36" s="61">
        <f t="shared" si="5"/>
        <v>395.59</v>
      </c>
    </row>
    <row r="37" spans="1:15" s="63" customFormat="1">
      <c r="A37" s="56">
        <f t="shared" si="7"/>
        <v>30</v>
      </c>
      <c r="B37" s="57" t="s">
        <v>96</v>
      </c>
      <c r="C37" s="58" t="s">
        <v>97</v>
      </c>
      <c r="D37" s="59">
        <f>[4]фенолы!$F$27</f>
        <v>32.989999999999995</v>
      </c>
      <c r="E37" s="59"/>
      <c r="F37" s="59">
        <f>[4]фенолы!$F$38</f>
        <v>1.38</v>
      </c>
      <c r="G37" s="59">
        <f>[4]фенолы!$F$44</f>
        <v>285.13</v>
      </c>
      <c r="H37" s="59">
        <f t="shared" si="6"/>
        <v>86.39</v>
      </c>
      <c r="I37" s="60">
        <f>[4]фенолы!$F$33</f>
        <v>49.75</v>
      </c>
      <c r="J37" s="61">
        <f t="shared" si="8"/>
        <v>455.64</v>
      </c>
      <c r="K37" s="62">
        <f t="shared" si="1"/>
        <v>217.57</v>
      </c>
      <c r="L37" s="59">
        <f t="shared" si="9"/>
        <v>673.21</v>
      </c>
      <c r="M37" s="60">
        <f t="shared" si="3"/>
        <v>9.2200000000000006</v>
      </c>
      <c r="N37" s="61">
        <f t="shared" si="10"/>
        <v>682.43000000000006</v>
      </c>
      <c r="O37" s="61">
        <f t="shared" si="5"/>
        <v>818.92</v>
      </c>
    </row>
    <row r="38" spans="1:15" s="63" customFormat="1">
      <c r="A38" s="56">
        <f t="shared" si="7"/>
        <v>31</v>
      </c>
      <c r="B38" s="57" t="s">
        <v>98</v>
      </c>
      <c r="C38" s="58" t="s">
        <v>99</v>
      </c>
      <c r="D38" s="59">
        <f>[4]F!$F$26</f>
        <v>13.090000000000002</v>
      </c>
      <c r="E38" s="59"/>
      <c r="F38" s="59">
        <f>[4]F!$F$36</f>
        <v>0.57999999999999996</v>
      </c>
      <c r="G38" s="59">
        <f>[4]F!$F$42</f>
        <v>159.07</v>
      </c>
      <c r="H38" s="59">
        <f t="shared" si="6"/>
        <v>48.2</v>
      </c>
      <c r="I38" s="60">
        <f>[4]F!$F$31</f>
        <v>7.12</v>
      </c>
      <c r="J38" s="61">
        <f t="shared" si="8"/>
        <v>228.06</v>
      </c>
      <c r="K38" s="62">
        <f t="shared" si="1"/>
        <v>108.9</v>
      </c>
      <c r="L38" s="59">
        <f t="shared" si="9"/>
        <v>336.96000000000004</v>
      </c>
      <c r="M38" s="60">
        <f t="shared" si="3"/>
        <v>4.62</v>
      </c>
      <c r="N38" s="61">
        <f t="shared" si="10"/>
        <v>341.58000000000004</v>
      </c>
      <c r="O38" s="61">
        <f t="shared" si="5"/>
        <v>409.9</v>
      </c>
    </row>
    <row r="39" spans="1:15" s="63" customFormat="1">
      <c r="A39" s="56">
        <f t="shared" si="7"/>
        <v>32</v>
      </c>
      <c r="B39" s="57" t="s">
        <v>100</v>
      </c>
      <c r="C39" s="58" t="s">
        <v>101</v>
      </c>
      <c r="D39" s="59">
        <f>[4]ост.акт.хлор!$F$23</f>
        <v>3.8</v>
      </c>
      <c r="E39" s="59"/>
      <c r="F39" s="59">
        <v>0</v>
      </c>
      <c r="G39" s="59">
        <f>[4]ост.акт.хлор!$F$29</f>
        <v>147.92000000000002</v>
      </c>
      <c r="H39" s="59">
        <f t="shared" si="6"/>
        <v>44.82</v>
      </c>
      <c r="I39" s="60">
        <v>0</v>
      </c>
      <c r="J39" s="61">
        <f t="shared" si="8"/>
        <v>196.54000000000002</v>
      </c>
      <c r="K39" s="62">
        <f t="shared" si="1"/>
        <v>93.85</v>
      </c>
      <c r="L39" s="59">
        <f t="shared" si="9"/>
        <v>290.39</v>
      </c>
      <c r="M39" s="60">
        <f t="shared" si="3"/>
        <v>3.98</v>
      </c>
      <c r="N39" s="61">
        <f t="shared" si="10"/>
        <v>294.37</v>
      </c>
      <c r="O39" s="61">
        <f t="shared" si="5"/>
        <v>353.24</v>
      </c>
    </row>
    <row r="40" spans="1:15" s="63" customFormat="1">
      <c r="A40" s="56">
        <f t="shared" si="7"/>
        <v>33</v>
      </c>
      <c r="B40" s="57" t="s">
        <v>102</v>
      </c>
      <c r="C40" s="58" t="s">
        <v>101</v>
      </c>
      <c r="D40" s="59">
        <f>'[4]хлор своб'!$F$20</f>
        <v>72.27</v>
      </c>
      <c r="E40" s="59"/>
      <c r="F40" s="59">
        <v>0</v>
      </c>
      <c r="G40" s="59">
        <f>'[4]хлор своб'!$F$26</f>
        <v>84.509999999999991</v>
      </c>
      <c r="H40" s="59">
        <f t="shared" si="6"/>
        <v>25.61</v>
      </c>
      <c r="I40" s="60">
        <v>0</v>
      </c>
      <c r="J40" s="61">
        <f t="shared" si="8"/>
        <v>182.39</v>
      </c>
      <c r="K40" s="62">
        <f t="shared" si="1"/>
        <v>87.09</v>
      </c>
      <c r="L40" s="59">
        <f t="shared" si="9"/>
        <v>269.48</v>
      </c>
      <c r="M40" s="60">
        <f t="shared" si="3"/>
        <v>3.69</v>
      </c>
      <c r="N40" s="61">
        <f t="shared" si="10"/>
        <v>273.17</v>
      </c>
      <c r="O40" s="61">
        <f t="shared" si="5"/>
        <v>327.8</v>
      </c>
    </row>
    <row r="41" spans="1:15" s="63" customFormat="1">
      <c r="A41" s="56">
        <f t="shared" si="7"/>
        <v>34</v>
      </c>
      <c r="B41" s="57" t="s">
        <v>103</v>
      </c>
      <c r="C41" s="58" t="s">
        <v>104</v>
      </c>
      <c r="D41" s="59">
        <f>[4]Cl!$F$21</f>
        <v>19.48</v>
      </c>
      <c r="E41" s="59"/>
      <c r="F41" s="59">
        <v>0</v>
      </c>
      <c r="G41" s="59">
        <f>[4]Cl!$F$29</f>
        <v>136.67000000000002</v>
      </c>
      <c r="H41" s="59">
        <f t="shared" si="6"/>
        <v>41.41</v>
      </c>
      <c r="I41" s="60">
        <v>0</v>
      </c>
      <c r="J41" s="61">
        <f t="shared" si="8"/>
        <v>197.56</v>
      </c>
      <c r="K41" s="62">
        <f t="shared" si="1"/>
        <v>94.33</v>
      </c>
      <c r="L41" s="59">
        <f t="shared" si="9"/>
        <v>291.89</v>
      </c>
      <c r="M41" s="60">
        <f t="shared" si="3"/>
        <v>4</v>
      </c>
      <c r="N41" s="61">
        <f t="shared" si="10"/>
        <v>295.89</v>
      </c>
      <c r="O41" s="61">
        <f t="shared" si="5"/>
        <v>355.07</v>
      </c>
    </row>
    <row r="42" spans="1:15" s="63" customFormat="1">
      <c r="A42" s="56">
        <f t="shared" si="7"/>
        <v>35</v>
      </c>
      <c r="B42" s="57" t="s">
        <v>105</v>
      </c>
      <c r="C42" s="58" t="s">
        <v>106</v>
      </c>
      <c r="D42" s="59">
        <f>[4]хлороформ!$F$14</f>
        <v>43.82</v>
      </c>
      <c r="E42" s="59"/>
      <c r="F42" s="59">
        <f>[4]хлороформ!$F$25</f>
        <v>28.650000000000002</v>
      </c>
      <c r="G42" s="59">
        <f>[4]хлороформ!$F$30</f>
        <v>137.14000000000001</v>
      </c>
      <c r="H42" s="59">
        <f t="shared" si="6"/>
        <v>41.55</v>
      </c>
      <c r="I42" s="60">
        <f>[4]хлороформ!$F$20</f>
        <v>106.15</v>
      </c>
      <c r="J42" s="61">
        <f t="shared" si="8"/>
        <v>357.31000000000006</v>
      </c>
      <c r="K42" s="62">
        <f t="shared" si="1"/>
        <v>170.62</v>
      </c>
      <c r="L42" s="59">
        <f t="shared" si="9"/>
        <v>527.93000000000006</v>
      </c>
      <c r="M42" s="60">
        <f t="shared" si="3"/>
        <v>7.23</v>
      </c>
      <c r="N42" s="61">
        <f t="shared" si="10"/>
        <v>535.16000000000008</v>
      </c>
      <c r="O42" s="61">
        <f t="shared" si="5"/>
        <v>642.19000000000005</v>
      </c>
    </row>
    <row r="43" spans="1:15" s="63" customFormat="1">
      <c r="A43" s="56">
        <f t="shared" si="7"/>
        <v>36</v>
      </c>
      <c r="B43" s="57" t="s">
        <v>107</v>
      </c>
      <c r="C43" s="58" t="s">
        <v>108</v>
      </c>
      <c r="D43" s="59">
        <f>[4]ХПК!$F$36</f>
        <v>187.76</v>
      </c>
      <c r="E43" s="59"/>
      <c r="F43" s="59">
        <f>[4]ХПК!$F$48</f>
        <v>1.08</v>
      </c>
      <c r="G43" s="59">
        <f>[4]ХПК!$F$53</f>
        <v>183.4</v>
      </c>
      <c r="H43" s="59">
        <f t="shared" si="6"/>
        <v>55.57</v>
      </c>
      <c r="I43" s="60">
        <f>[4]ХПК!$F$42</f>
        <v>101.48</v>
      </c>
      <c r="J43" s="61">
        <f>SUM(D43:I43)</f>
        <v>529.29</v>
      </c>
      <c r="K43" s="62">
        <f t="shared" si="1"/>
        <v>252.74</v>
      </c>
      <c r="L43" s="59">
        <f>SUM(J43:K43)</f>
        <v>782.03</v>
      </c>
      <c r="M43" s="60">
        <f t="shared" si="3"/>
        <v>10.71</v>
      </c>
      <c r="N43" s="61">
        <f>SUM(L43:M43)</f>
        <v>792.74</v>
      </c>
      <c r="O43" s="61">
        <f t="shared" si="5"/>
        <v>951.29</v>
      </c>
    </row>
    <row r="44" spans="1:15" s="63" customFormat="1">
      <c r="A44" s="56">
        <f t="shared" si="7"/>
        <v>37</v>
      </c>
      <c r="B44" s="57" t="s">
        <v>109</v>
      </c>
      <c r="C44" s="58" t="s">
        <v>110</v>
      </c>
      <c r="D44" s="59">
        <f>'[4]Cr общ'!$F$30</f>
        <v>20.38</v>
      </c>
      <c r="E44" s="59"/>
      <c r="F44" s="59">
        <f>'[4]Cr общ'!$F$43</f>
        <v>10.51</v>
      </c>
      <c r="G44" s="59">
        <f>'[4]Cr общ'!$F$48</f>
        <v>105.27</v>
      </c>
      <c r="H44" s="59">
        <f t="shared" si="6"/>
        <v>31.9</v>
      </c>
      <c r="I44" s="60">
        <f>'[4]Cr общ'!$F$37</f>
        <v>26.490000000000002</v>
      </c>
      <c r="J44" s="61">
        <f t="shared" si="8"/>
        <v>194.55</v>
      </c>
      <c r="K44" s="62">
        <f t="shared" si="1"/>
        <v>92.9</v>
      </c>
      <c r="L44" s="59">
        <f t="shared" si="9"/>
        <v>287.45000000000005</v>
      </c>
      <c r="M44" s="60">
        <f t="shared" si="3"/>
        <v>3.94</v>
      </c>
      <c r="N44" s="61">
        <f t="shared" si="10"/>
        <v>291.39000000000004</v>
      </c>
      <c r="O44" s="61">
        <f t="shared" si="5"/>
        <v>349.67</v>
      </c>
    </row>
    <row r="45" spans="1:15" s="63" customFormat="1" ht="13.5">
      <c r="A45" s="56">
        <f t="shared" si="7"/>
        <v>38</v>
      </c>
      <c r="B45" s="57" t="s">
        <v>111</v>
      </c>
      <c r="C45" s="58" t="s">
        <v>110</v>
      </c>
      <c r="D45" s="59">
        <f>'[4]Cr 6+'!$F$29</f>
        <v>16.93</v>
      </c>
      <c r="E45" s="59"/>
      <c r="F45" s="59">
        <f>'[4]Cr 6+'!$F$40</f>
        <v>0.51</v>
      </c>
      <c r="G45" s="59">
        <f>'[4]Cr 6+'!$F$45</f>
        <v>96.53</v>
      </c>
      <c r="H45" s="59">
        <f t="shared" si="6"/>
        <v>29.25</v>
      </c>
      <c r="I45" s="60">
        <f>'[4]Cr 6+'!$F$35</f>
        <v>26.34</v>
      </c>
      <c r="J45" s="61">
        <f>SUM(D45:I45)</f>
        <v>169.56</v>
      </c>
      <c r="K45" s="62">
        <f t="shared" si="1"/>
        <v>80.959999999999994</v>
      </c>
      <c r="L45" s="59">
        <f t="shared" si="9"/>
        <v>250.51999999999998</v>
      </c>
      <c r="M45" s="60">
        <f t="shared" si="3"/>
        <v>3.43</v>
      </c>
      <c r="N45" s="61">
        <f t="shared" si="10"/>
        <v>253.95</v>
      </c>
      <c r="O45" s="61">
        <f t="shared" si="5"/>
        <v>304.74</v>
      </c>
    </row>
    <row r="46" spans="1:15" s="63" customFormat="1">
      <c r="A46" s="56">
        <f t="shared" si="7"/>
        <v>39</v>
      </c>
      <c r="B46" s="57" t="s">
        <v>112</v>
      </c>
      <c r="C46" s="58" t="s">
        <v>113</v>
      </c>
      <c r="D46" s="59">
        <f>[4]цветн!$F$16</f>
        <v>13.280000000000001</v>
      </c>
      <c r="E46" s="59"/>
      <c r="F46" s="59">
        <f>[4]цветн!$F$27</f>
        <v>0.43</v>
      </c>
      <c r="G46" s="59">
        <f>[4]цветн!$F$32</f>
        <v>34.99</v>
      </c>
      <c r="H46" s="59">
        <f t="shared" si="6"/>
        <v>10.6</v>
      </c>
      <c r="I46" s="60">
        <f>[4]цветн!$F$22</f>
        <v>29.090000000000003</v>
      </c>
      <c r="J46" s="61">
        <f t="shared" si="8"/>
        <v>88.390000000000015</v>
      </c>
      <c r="K46" s="62">
        <f t="shared" si="1"/>
        <v>42.21</v>
      </c>
      <c r="L46" s="59">
        <f t="shared" si="9"/>
        <v>130.60000000000002</v>
      </c>
      <c r="M46" s="60">
        <f t="shared" si="3"/>
        <v>1.79</v>
      </c>
      <c r="N46" s="61">
        <f t="shared" si="10"/>
        <v>132.39000000000001</v>
      </c>
      <c r="O46" s="61">
        <f t="shared" si="5"/>
        <v>158.87</v>
      </c>
    </row>
    <row r="47" spans="1:15" s="63" customFormat="1">
      <c r="A47" s="56">
        <f t="shared" si="7"/>
        <v>40</v>
      </c>
      <c r="B47" s="57" t="s">
        <v>114</v>
      </c>
      <c r="C47" s="58" t="s">
        <v>115</v>
      </c>
      <c r="D47" s="59">
        <f>'[4]Zn,Cd,Pb,Cu'!$F$15</f>
        <v>8.36</v>
      </c>
      <c r="E47" s="59"/>
      <c r="F47" s="59">
        <f>'[4]Zn,Cd,Pb,Cu'!$F$24</f>
        <v>0.63</v>
      </c>
      <c r="G47" s="59">
        <f>'[4]Zn,Cd,Pb,Cu'!$F$29</f>
        <v>178.2</v>
      </c>
      <c r="H47" s="59">
        <f t="shared" si="6"/>
        <v>53.99</v>
      </c>
      <c r="I47" s="60">
        <f>'[4]Zn,Cd,Pb,Cu'!$F$20</f>
        <v>43.269999999999996</v>
      </c>
      <c r="J47" s="61">
        <f>SUM(D47:I47)</f>
        <v>284.45</v>
      </c>
      <c r="K47" s="62">
        <f t="shared" si="1"/>
        <v>135.82</v>
      </c>
      <c r="L47" s="59">
        <f>SUM(J47:K47)</f>
        <v>420.27</v>
      </c>
      <c r="M47" s="60">
        <f t="shared" si="3"/>
        <v>5.76</v>
      </c>
      <c r="N47" s="61">
        <f>SUM(L47:M47)</f>
        <v>426.03</v>
      </c>
      <c r="O47" s="61">
        <f t="shared" si="5"/>
        <v>511.24</v>
      </c>
    </row>
    <row r="48" spans="1:15" s="63" customFormat="1" ht="12.75" customHeight="1">
      <c r="A48" s="56">
        <f t="shared" si="7"/>
        <v>41</v>
      </c>
      <c r="B48" s="57" t="s">
        <v>116</v>
      </c>
      <c r="C48" s="58" t="s">
        <v>117</v>
      </c>
      <c r="D48" s="59">
        <f>[4]щелочн!$F$20</f>
        <v>25.959999999999997</v>
      </c>
      <c r="E48" s="59"/>
      <c r="F48" s="59">
        <v>0</v>
      </c>
      <c r="G48" s="59">
        <f>[4]щелочн!$F$25</f>
        <v>40.35</v>
      </c>
      <c r="H48" s="59">
        <f t="shared" si="6"/>
        <v>12.23</v>
      </c>
      <c r="I48" s="60">
        <v>0</v>
      </c>
      <c r="J48" s="61">
        <f>SUM(D48:I48)</f>
        <v>78.540000000000006</v>
      </c>
      <c r="K48" s="62">
        <f t="shared" si="1"/>
        <v>37.5</v>
      </c>
      <c r="L48" s="59">
        <f>SUM(J48:K48)</f>
        <v>116.04</v>
      </c>
      <c r="M48" s="60">
        <f t="shared" si="3"/>
        <v>1.59</v>
      </c>
      <c r="N48" s="61">
        <f>SUM(L48:M48)</f>
        <v>117.63000000000001</v>
      </c>
      <c r="O48" s="61">
        <f t="shared" si="5"/>
        <v>141.16</v>
      </c>
    </row>
    <row r="49" spans="1:15" s="63" customFormat="1" ht="12.75" thickBot="1">
      <c r="A49" s="56">
        <f t="shared" si="7"/>
        <v>42</v>
      </c>
      <c r="B49" s="57" t="s">
        <v>118</v>
      </c>
      <c r="C49" s="58" t="s">
        <v>119</v>
      </c>
      <c r="D49" s="59">
        <f>[4]электропр!$F$12</f>
        <v>28.28</v>
      </c>
      <c r="E49" s="59"/>
      <c r="F49" s="59">
        <f>[4]электропр!$F$21</f>
        <v>0.16</v>
      </c>
      <c r="G49" s="59">
        <f>[4]электропр!$F$25</f>
        <v>77.959999999999994</v>
      </c>
      <c r="H49" s="59">
        <f t="shared" si="6"/>
        <v>23.62</v>
      </c>
      <c r="I49" s="60">
        <f>[4]электропр!$F$17</f>
        <v>24.35</v>
      </c>
      <c r="J49" s="61">
        <f>SUM(D49:I49)</f>
        <v>154.36999999999998</v>
      </c>
      <c r="K49" s="62">
        <f t="shared" si="1"/>
        <v>73.709999999999994</v>
      </c>
      <c r="L49" s="59">
        <f>SUM(J49:K49)</f>
        <v>228.07999999999998</v>
      </c>
      <c r="M49" s="60">
        <f t="shared" si="3"/>
        <v>3.12</v>
      </c>
      <c r="N49" s="65">
        <f>SUM(L49:M49)</f>
        <v>231.2</v>
      </c>
      <c r="O49" s="61">
        <f>ROUND(N49*1.2,2)</f>
        <v>277.44</v>
      </c>
    </row>
    <row r="50" spans="1:15" s="73" customFormat="1" ht="13.5" thickBot="1">
      <c r="A50" s="56"/>
      <c r="B50" s="66" t="s">
        <v>120</v>
      </c>
      <c r="C50" s="67"/>
      <c r="D50" s="68"/>
      <c r="E50" s="68"/>
      <c r="F50" s="68"/>
      <c r="G50" s="68"/>
      <c r="H50" s="59"/>
      <c r="I50" s="69"/>
      <c r="J50" s="70"/>
      <c r="K50" s="62"/>
      <c r="L50" s="69"/>
      <c r="M50" s="60"/>
      <c r="N50" s="71">
        <f>SUM(N8:N49)</f>
        <v>19360.383560000002</v>
      </c>
      <c r="O50" s="72">
        <f>SUM(O8:O49)</f>
        <v>23232.449999999997</v>
      </c>
    </row>
    <row r="51" spans="1:15" s="63" customFormat="1">
      <c r="A51" s="56"/>
      <c r="B51" s="74" t="s">
        <v>121</v>
      </c>
      <c r="C51" s="58"/>
      <c r="D51" s="59"/>
      <c r="E51" s="59"/>
      <c r="F51" s="59"/>
      <c r="G51" s="59"/>
      <c r="H51" s="59"/>
      <c r="I51" s="60"/>
      <c r="J51" s="61"/>
      <c r="K51" s="62"/>
      <c r="L51" s="59"/>
      <c r="M51" s="60"/>
      <c r="N51" s="75"/>
      <c r="O51" s="75"/>
    </row>
    <row r="52" spans="1:15" s="63" customFormat="1">
      <c r="A52" s="56">
        <f>A51+1</f>
        <v>1</v>
      </c>
      <c r="B52" s="57" t="s">
        <v>122</v>
      </c>
      <c r="C52" s="58" t="s">
        <v>123</v>
      </c>
      <c r="D52" s="59">
        <f>[6]ОМЧ!$F$16</f>
        <v>2.0799999999999996</v>
      </c>
      <c r="E52" s="59"/>
      <c r="F52" s="59">
        <f>[6]ОМЧ!$F$29</f>
        <v>3.0300000000000002</v>
      </c>
      <c r="G52" s="59">
        <f>[6]ОМЧ!$F$34</f>
        <v>43.85</v>
      </c>
      <c r="H52" s="59">
        <f t="shared" ref="H52:H57" si="11">ROUND(G52*0.303,2)</f>
        <v>13.29</v>
      </c>
      <c r="I52" s="60">
        <f>[6]ОМЧ!$F$23</f>
        <v>2.0699999999999998</v>
      </c>
      <c r="J52" s="61">
        <f t="shared" ref="J52:J62" si="12">SUM(D52:I52)</f>
        <v>64.319999999999993</v>
      </c>
      <c r="K52" s="62">
        <f t="shared" ref="K52:K57" si="13">ROUND(J52*0.4775,2)</f>
        <v>30.71</v>
      </c>
      <c r="L52" s="59">
        <f t="shared" ref="L52:L57" si="14">SUM(J52:K52)</f>
        <v>95.03</v>
      </c>
      <c r="M52" s="60">
        <f t="shared" ref="M52:M57" si="15">ROUND(L52*0.0137,2)</f>
        <v>1.3</v>
      </c>
      <c r="N52" s="61">
        <f t="shared" ref="N52:N57" si="16">SUM(L52:M52)</f>
        <v>96.33</v>
      </c>
      <c r="O52" s="61">
        <f t="shared" ref="O52:O57" si="17">ROUND(N52*1.2,2)</f>
        <v>115.6</v>
      </c>
    </row>
    <row r="53" spans="1:15" s="63" customFormat="1">
      <c r="A53" s="56">
        <f t="shared" si="7"/>
        <v>2</v>
      </c>
      <c r="B53" s="57" t="s">
        <v>124</v>
      </c>
      <c r="C53" s="58" t="s">
        <v>123</v>
      </c>
      <c r="D53" s="59">
        <f>[6]ОКБ!$F$19</f>
        <v>14.05</v>
      </c>
      <c r="E53" s="59"/>
      <c r="F53" s="59">
        <f>[6]ОКБ!$F$32</f>
        <v>3.76</v>
      </c>
      <c r="G53" s="59">
        <f>[6]ОКБ!$F$37</f>
        <v>89.66</v>
      </c>
      <c r="H53" s="59">
        <f t="shared" si="11"/>
        <v>27.17</v>
      </c>
      <c r="I53" s="60">
        <f>[6]ОКБ!$F$26</f>
        <v>2.48</v>
      </c>
      <c r="J53" s="61">
        <f t="shared" si="12"/>
        <v>137.11999999999998</v>
      </c>
      <c r="K53" s="62">
        <f t="shared" si="13"/>
        <v>65.47</v>
      </c>
      <c r="L53" s="59">
        <f t="shared" si="14"/>
        <v>202.58999999999997</v>
      </c>
      <c r="M53" s="60">
        <f t="shared" si="15"/>
        <v>2.78</v>
      </c>
      <c r="N53" s="61">
        <f t="shared" si="16"/>
        <v>205.36999999999998</v>
      </c>
      <c r="O53" s="61">
        <f t="shared" si="17"/>
        <v>246.44</v>
      </c>
    </row>
    <row r="54" spans="1:15" s="63" customFormat="1">
      <c r="A54" s="56">
        <f t="shared" si="7"/>
        <v>3</v>
      </c>
      <c r="B54" s="57" t="s">
        <v>125</v>
      </c>
      <c r="C54" s="58" t="s">
        <v>123</v>
      </c>
      <c r="D54" s="59">
        <f>[6]КФ!$F$23</f>
        <v>7.879999999999999</v>
      </c>
      <c r="E54" s="59"/>
      <c r="F54" s="59">
        <f>[6]КФ!$F$34</f>
        <v>5.4</v>
      </c>
      <c r="G54" s="59">
        <f>[6]КФ!$F$40</f>
        <v>177.62</v>
      </c>
      <c r="H54" s="59">
        <f t="shared" si="11"/>
        <v>53.82</v>
      </c>
      <c r="I54" s="60">
        <f>[6]КФ!$F$29</f>
        <v>6.4</v>
      </c>
      <c r="J54" s="61">
        <f t="shared" si="12"/>
        <v>251.12</v>
      </c>
      <c r="K54" s="62">
        <f t="shared" si="13"/>
        <v>119.91</v>
      </c>
      <c r="L54" s="59">
        <f t="shared" si="14"/>
        <v>371.03</v>
      </c>
      <c r="M54" s="60">
        <f t="shared" si="15"/>
        <v>5.08</v>
      </c>
      <c r="N54" s="61">
        <f t="shared" si="16"/>
        <v>376.10999999999996</v>
      </c>
      <c r="O54" s="61">
        <f t="shared" si="17"/>
        <v>451.33</v>
      </c>
    </row>
    <row r="55" spans="1:15" s="63" customFormat="1" ht="24" customHeight="1">
      <c r="A55" s="56">
        <f t="shared" si="7"/>
        <v>4</v>
      </c>
      <c r="B55" s="76" t="s">
        <v>126</v>
      </c>
      <c r="C55" s="58" t="s">
        <v>123</v>
      </c>
      <c r="D55" s="59">
        <f>[6]клостридии!$F$23</f>
        <v>18.84</v>
      </c>
      <c r="E55" s="59"/>
      <c r="F55" s="59">
        <f>[6]клостридии!$F$34</f>
        <v>3.01</v>
      </c>
      <c r="G55" s="59">
        <f>[6]клостридии!$F$40</f>
        <v>14.95</v>
      </c>
      <c r="H55" s="59">
        <f t="shared" si="11"/>
        <v>4.53</v>
      </c>
      <c r="I55" s="60">
        <f>[6]клостридии!$F$29</f>
        <v>14.86</v>
      </c>
      <c r="J55" s="61">
        <f t="shared" si="12"/>
        <v>56.19</v>
      </c>
      <c r="K55" s="62">
        <f t="shared" si="13"/>
        <v>26.83</v>
      </c>
      <c r="L55" s="59">
        <f t="shared" si="14"/>
        <v>83.02</v>
      </c>
      <c r="M55" s="60">
        <f t="shared" si="15"/>
        <v>1.1399999999999999</v>
      </c>
      <c r="N55" s="61">
        <f t="shared" si="16"/>
        <v>84.16</v>
      </c>
      <c r="O55" s="61">
        <f t="shared" si="17"/>
        <v>100.99</v>
      </c>
    </row>
    <row r="56" spans="1:15" s="63" customFormat="1" ht="24">
      <c r="A56" s="56">
        <f t="shared" si="7"/>
        <v>5</v>
      </c>
      <c r="B56" s="76" t="s">
        <v>127</v>
      </c>
      <c r="C56" s="58" t="s">
        <v>128</v>
      </c>
      <c r="D56" s="59">
        <f>'[6]паразит-лямбл,гельм'!$F$16</f>
        <v>11.41</v>
      </c>
      <c r="E56" s="59"/>
      <c r="F56" s="59">
        <f>'[6]паразит-лямбл,гельм'!$F$25</f>
        <v>0.44</v>
      </c>
      <c r="G56" s="59">
        <f>'[6]паразит-лямбл,гельм'!$F$31</f>
        <v>199.47</v>
      </c>
      <c r="H56" s="59">
        <f t="shared" si="11"/>
        <v>60.44</v>
      </c>
      <c r="I56" s="60">
        <f>'[6]паразит-лямбл,гельм'!$F$20</f>
        <v>0.9</v>
      </c>
      <c r="J56" s="61">
        <f t="shared" si="12"/>
        <v>272.65999999999997</v>
      </c>
      <c r="K56" s="62">
        <f t="shared" si="13"/>
        <v>130.19999999999999</v>
      </c>
      <c r="L56" s="59">
        <f t="shared" si="14"/>
        <v>402.85999999999996</v>
      </c>
      <c r="M56" s="60">
        <f t="shared" si="15"/>
        <v>5.52</v>
      </c>
      <c r="N56" s="61">
        <f t="shared" si="16"/>
        <v>408.37999999999994</v>
      </c>
      <c r="O56" s="61">
        <f t="shared" si="17"/>
        <v>490.06</v>
      </c>
    </row>
    <row r="57" spans="1:15" s="63" customFormat="1" ht="15.75" customHeight="1" thickBot="1">
      <c r="A57" s="56">
        <f t="shared" si="7"/>
        <v>6</v>
      </c>
      <c r="B57" s="57" t="s">
        <v>129</v>
      </c>
      <c r="C57" s="58" t="s">
        <v>130</v>
      </c>
      <c r="D57" s="59">
        <f>'[6]патог-сальмон'!$F$22</f>
        <v>42.3</v>
      </c>
      <c r="E57" s="59"/>
      <c r="F57" s="59">
        <f>'[6]патог-сальмон'!$F$35</f>
        <v>69.38</v>
      </c>
      <c r="G57" s="59">
        <f>'[6]патог-сальмон'!$F$39</f>
        <v>68.23</v>
      </c>
      <c r="H57" s="59">
        <f t="shared" si="11"/>
        <v>20.67</v>
      </c>
      <c r="I57" s="60">
        <f>'[6]патог-сальмон'!$F$29</f>
        <v>52.330000000000005</v>
      </c>
      <c r="J57" s="61">
        <f t="shared" si="12"/>
        <v>252.91</v>
      </c>
      <c r="K57" s="62">
        <f t="shared" si="13"/>
        <v>120.76</v>
      </c>
      <c r="L57" s="59">
        <f t="shared" si="14"/>
        <v>373.67</v>
      </c>
      <c r="M57" s="60">
        <f t="shared" si="15"/>
        <v>5.12</v>
      </c>
      <c r="N57" s="65">
        <f t="shared" si="16"/>
        <v>378.79</v>
      </c>
      <c r="O57" s="61">
        <f t="shared" si="17"/>
        <v>454.55</v>
      </c>
    </row>
    <row r="58" spans="1:15" s="73" customFormat="1" ht="16.5" customHeight="1" thickBot="1">
      <c r="A58" s="56"/>
      <c r="B58" s="66" t="s">
        <v>120</v>
      </c>
      <c r="C58" s="67"/>
      <c r="D58" s="68"/>
      <c r="E58" s="68"/>
      <c r="F58" s="68"/>
      <c r="G58" s="68"/>
      <c r="H58" s="59"/>
      <c r="I58" s="69"/>
      <c r="J58" s="70"/>
      <c r="K58" s="62"/>
      <c r="L58" s="69"/>
      <c r="M58" s="60"/>
      <c r="N58" s="71">
        <f>SUM(N52:N57)</f>
        <v>1549.1399999999999</v>
      </c>
      <c r="O58" s="72">
        <f>SUM(O52:O57)</f>
        <v>1858.9699999999998</v>
      </c>
    </row>
    <row r="59" spans="1:15" s="73" customFormat="1" ht="12.6" customHeight="1">
      <c r="A59" s="56"/>
      <c r="B59" s="77"/>
      <c r="C59" s="67"/>
      <c r="D59" s="68"/>
      <c r="E59" s="68"/>
      <c r="F59" s="68"/>
      <c r="G59" s="68"/>
      <c r="H59" s="59"/>
      <c r="I59" s="69"/>
      <c r="J59" s="70"/>
      <c r="K59" s="62"/>
      <c r="L59" s="69"/>
      <c r="M59" s="60"/>
      <c r="N59" s="78"/>
      <c r="O59" s="79"/>
    </row>
    <row r="60" spans="1:15" s="63" customFormat="1">
      <c r="A60" s="56">
        <f t="shared" si="7"/>
        <v>1</v>
      </c>
      <c r="B60" s="76" t="s">
        <v>131</v>
      </c>
      <c r="C60" s="58" t="s">
        <v>132</v>
      </c>
      <c r="D60" s="59">
        <v>0</v>
      </c>
      <c r="E60" s="59"/>
      <c r="F60" s="59">
        <v>0</v>
      </c>
      <c r="G60" s="59">
        <v>204.26</v>
      </c>
      <c r="H60" s="59">
        <f>ROUND(G60*0.303,2)</f>
        <v>61.89</v>
      </c>
      <c r="I60" s="60">
        <v>0</v>
      </c>
      <c r="J60" s="61">
        <f t="shared" si="12"/>
        <v>266.14999999999998</v>
      </c>
      <c r="K60" s="62">
        <f>ROUND(J60*0.4775,2)</f>
        <v>127.09</v>
      </c>
      <c r="L60" s="59">
        <f>SUM(J60:K60)</f>
        <v>393.24</v>
      </c>
      <c r="M60" s="60">
        <f>ROUND(L60*0.0137,2)</f>
        <v>5.39</v>
      </c>
      <c r="N60" s="61">
        <f>SUM(L60:M60)</f>
        <v>398.63</v>
      </c>
      <c r="O60" s="61">
        <f t="shared" ref="O60:O65" si="18">ROUND(N60*1.2,2)</f>
        <v>478.36</v>
      </c>
    </row>
    <row r="61" spans="1:15" s="63" customFormat="1">
      <c r="A61" s="56">
        <f t="shared" si="7"/>
        <v>2</v>
      </c>
      <c r="B61" s="57" t="s">
        <v>133</v>
      </c>
      <c r="C61" s="58" t="s">
        <v>134</v>
      </c>
      <c r="D61" s="59">
        <f>'[5]отбор проб'!$F$11</f>
        <v>19.409999999999997</v>
      </c>
      <c r="E61" s="59"/>
      <c r="F61" s="59">
        <f>'[5]отбор проб'!$F$21</f>
        <v>62.92</v>
      </c>
      <c r="G61" s="59">
        <f>'[5]отбор проб'!$F$31</f>
        <v>104.61999999999998</v>
      </c>
      <c r="H61" s="59">
        <f>ROUND(G61*0.303,2)</f>
        <v>31.7</v>
      </c>
      <c r="I61" s="60">
        <f>'[5]отбор проб'!$F$16</f>
        <v>2.97</v>
      </c>
      <c r="J61" s="61">
        <f>SUM(D61:I61)</f>
        <v>221.61999999999998</v>
      </c>
      <c r="K61" s="62">
        <f>ROUND(J61*0.4775,2)</f>
        <v>105.82</v>
      </c>
      <c r="L61" s="59">
        <f>SUM(J61:K61)</f>
        <v>327.43999999999994</v>
      </c>
      <c r="M61" s="60">
        <f>ROUND(L61*0.0137,2)</f>
        <v>4.49</v>
      </c>
      <c r="N61" s="61">
        <f>SUM(L61:M61)</f>
        <v>331.92999999999995</v>
      </c>
      <c r="O61" s="61">
        <f t="shared" si="18"/>
        <v>398.32</v>
      </c>
    </row>
    <row r="62" spans="1:15" s="63" customFormat="1" ht="24">
      <c r="A62" s="56">
        <f t="shared" si="7"/>
        <v>3</v>
      </c>
      <c r="B62" s="76" t="s">
        <v>135</v>
      </c>
      <c r="C62" s="58" t="s">
        <v>136</v>
      </c>
      <c r="D62" s="59">
        <v>0</v>
      </c>
      <c r="E62" s="59"/>
      <c r="F62" s="59">
        <v>0</v>
      </c>
      <c r="G62" s="80">
        <f>ROUND(204.26*8,2)</f>
        <v>1634.08</v>
      </c>
      <c r="H62" s="59">
        <f>ROUND(G62*0.303,2)</f>
        <v>495.13</v>
      </c>
      <c r="I62" s="60">
        <v>0</v>
      </c>
      <c r="J62" s="61">
        <f t="shared" si="12"/>
        <v>2129.21</v>
      </c>
      <c r="K62" s="62">
        <f>ROUND(J62*0.4775,2)</f>
        <v>1016.7</v>
      </c>
      <c r="L62" s="59">
        <f>SUM(J62:K62)</f>
        <v>3145.91</v>
      </c>
      <c r="M62" s="60">
        <f>ROUND(L62*0.0137,2)</f>
        <v>43.1</v>
      </c>
      <c r="N62" s="61">
        <f>SUM(L62:M62)</f>
        <v>3189.0099999999998</v>
      </c>
      <c r="O62" s="61">
        <f t="shared" si="18"/>
        <v>3826.81</v>
      </c>
    </row>
    <row r="63" spans="1:15" s="63" customFormat="1" ht="27" customHeight="1">
      <c r="A63" s="56">
        <f t="shared" si="7"/>
        <v>4</v>
      </c>
      <c r="B63" s="76" t="s">
        <v>137</v>
      </c>
      <c r="C63" s="58" t="s">
        <v>132</v>
      </c>
      <c r="D63" s="59">
        <v>0</v>
      </c>
      <c r="E63" s="59"/>
      <c r="F63" s="59">
        <v>0</v>
      </c>
      <c r="G63" s="59">
        <v>204.26</v>
      </c>
      <c r="H63" s="59">
        <f>ROUND(G63*0.303,2)</f>
        <v>61.89</v>
      </c>
      <c r="I63" s="60">
        <v>0</v>
      </c>
      <c r="J63" s="61">
        <f>SUM(D63:I63)</f>
        <v>266.14999999999998</v>
      </c>
      <c r="K63" s="62">
        <f>ROUND(J63*0.4775,2)</f>
        <v>127.09</v>
      </c>
      <c r="L63" s="59">
        <f>SUM(J63:K63)</f>
        <v>393.24</v>
      </c>
      <c r="M63" s="60">
        <f>ROUND(L63*0.0137,2)</f>
        <v>5.39</v>
      </c>
      <c r="N63" s="61">
        <f>SUM(L63:M63)</f>
        <v>398.63</v>
      </c>
      <c r="O63" s="61">
        <f t="shared" si="18"/>
        <v>478.36</v>
      </c>
    </row>
    <row r="64" spans="1:15" s="63" customFormat="1" ht="24.6" customHeight="1">
      <c r="A64" s="56">
        <f t="shared" si="7"/>
        <v>5</v>
      </c>
      <c r="B64" s="76" t="s">
        <v>138</v>
      </c>
      <c r="C64" s="58" t="s">
        <v>139</v>
      </c>
      <c r="D64" s="59">
        <f>[5]дистиллят!$F$8</f>
        <v>1.39</v>
      </c>
      <c r="E64" s="59"/>
      <c r="F64" s="59">
        <f>[5]дистиллят!$F$16</f>
        <v>2.41</v>
      </c>
      <c r="G64" s="59">
        <f>[5]дистиллят!$F$21</f>
        <v>14.41</v>
      </c>
      <c r="H64" s="59">
        <f>ROUND(G64*0.303,2)</f>
        <v>4.37</v>
      </c>
      <c r="I64" s="60">
        <f>[5]дистиллят!$F$12</f>
        <v>0.68</v>
      </c>
      <c r="J64" s="61">
        <f>SUM(D64:I64)</f>
        <v>23.26</v>
      </c>
      <c r="K64" s="62">
        <f>ROUND(J64*0.4775,2)</f>
        <v>11.11</v>
      </c>
      <c r="L64" s="59">
        <f>SUM(J64:K64)</f>
        <v>34.370000000000005</v>
      </c>
      <c r="M64" s="60">
        <f>ROUND(L64*0.0137,2)</f>
        <v>0.47</v>
      </c>
      <c r="N64" s="61">
        <f>SUM(L64:M64)</f>
        <v>34.840000000000003</v>
      </c>
      <c r="O64" s="61">
        <f t="shared" si="18"/>
        <v>41.81</v>
      </c>
    </row>
    <row r="65" spans="1:15" s="63" customFormat="1" ht="16.149999999999999" customHeight="1">
      <c r="A65" s="56">
        <f t="shared" si="7"/>
        <v>6</v>
      </c>
      <c r="B65" s="76" t="s">
        <v>140</v>
      </c>
      <c r="C65" s="58" t="s">
        <v>141</v>
      </c>
      <c r="D65" s="59"/>
      <c r="E65" s="59"/>
      <c r="F65" s="59"/>
      <c r="G65" s="59"/>
      <c r="H65" s="59"/>
      <c r="I65" s="60"/>
      <c r="J65" s="61"/>
      <c r="K65" s="62"/>
      <c r="L65" s="59"/>
      <c r="M65" s="60"/>
      <c r="N65" s="61">
        <v>910.12</v>
      </c>
      <c r="O65" s="61">
        <f t="shared" si="18"/>
        <v>1092.1400000000001</v>
      </c>
    </row>
    <row r="66" spans="1:15" s="63" customFormat="1" ht="16.149999999999999" customHeight="1">
      <c r="A66" s="81"/>
      <c r="B66" s="82"/>
      <c r="C66" s="83"/>
      <c r="D66" s="84"/>
      <c r="E66" s="84"/>
      <c r="F66" s="84"/>
      <c r="G66" s="84"/>
      <c r="H66" s="84"/>
      <c r="I66" s="84"/>
      <c r="J66" s="85"/>
      <c r="K66" s="84"/>
      <c r="L66" s="84"/>
      <c r="M66" s="84"/>
      <c r="N66" s="61">
        <f>SUM(N60:N65)</f>
        <v>5263.16</v>
      </c>
      <c r="O66" s="61">
        <f>SUM(O60:O65)</f>
        <v>6315.8</v>
      </c>
    </row>
    <row r="67" spans="1:15" s="63" customFormat="1" ht="15" customHeight="1">
      <c r="A67" s="86"/>
      <c r="B67" s="87"/>
      <c r="C67" s="83"/>
      <c r="D67" s="84"/>
      <c r="E67" s="84"/>
      <c r="F67" s="84"/>
      <c r="G67" s="84"/>
      <c r="H67" s="84"/>
      <c r="I67" s="84"/>
      <c r="J67" s="85"/>
      <c r="K67" s="84"/>
      <c r="L67" s="84"/>
      <c r="M67" s="85"/>
      <c r="N67" s="85"/>
      <c r="O67" s="88"/>
    </row>
    <row r="68" spans="1:15" s="63" customFormat="1" ht="14.25" customHeight="1">
      <c r="A68" s="86"/>
      <c r="B68" s="88" t="s">
        <v>142</v>
      </c>
      <c r="C68" s="83"/>
      <c r="D68" s="84"/>
      <c r="E68" s="84"/>
      <c r="F68" s="84"/>
      <c r="G68" s="84"/>
      <c r="H68" s="84"/>
      <c r="I68" s="84"/>
      <c r="J68" s="85"/>
      <c r="K68" s="84"/>
      <c r="L68" s="84"/>
      <c r="M68" s="85"/>
      <c r="N68" s="85"/>
      <c r="O68" s="88"/>
    </row>
    <row r="69" spans="1:15" s="63" customFormat="1" ht="14.25" customHeight="1">
      <c r="A69" s="86"/>
      <c r="B69" s="89" t="s">
        <v>143</v>
      </c>
      <c r="C69" s="58"/>
      <c r="D69" s="59"/>
      <c r="E69" s="59"/>
      <c r="F69" s="59"/>
      <c r="G69" s="59"/>
      <c r="H69" s="59"/>
      <c r="I69" s="59"/>
      <c r="J69" s="74"/>
      <c r="K69" s="59"/>
      <c r="L69" s="59"/>
      <c r="M69" s="74"/>
      <c r="N69" s="74">
        <f>N47</f>
        <v>426.03</v>
      </c>
      <c r="O69" s="74">
        <f>O47</f>
        <v>511.24</v>
      </c>
    </row>
    <row r="70" spans="1:15" s="63" customFormat="1" ht="14.25" customHeight="1">
      <c r="A70" s="86"/>
      <c r="B70" s="103" t="s">
        <v>144</v>
      </c>
      <c r="C70" s="104"/>
      <c r="D70" s="104"/>
      <c r="E70" s="104"/>
      <c r="F70" s="105"/>
      <c r="G70" s="90" t="s">
        <v>145</v>
      </c>
      <c r="H70" s="91"/>
      <c r="I70" s="91"/>
      <c r="J70" s="91"/>
      <c r="K70" s="91"/>
      <c r="L70" s="91"/>
      <c r="M70" s="92"/>
      <c r="N70" s="74">
        <f>ROUND(N69*1.33,2)</f>
        <v>566.62</v>
      </c>
      <c r="O70" s="74">
        <f>ROUND(N70*1.2,2)</f>
        <v>679.94</v>
      </c>
    </row>
    <row r="71" spans="1:15" s="63" customFormat="1" ht="14.25" customHeight="1">
      <c r="A71" s="86"/>
      <c r="B71" s="103" t="s">
        <v>146</v>
      </c>
      <c r="C71" s="104"/>
      <c r="D71" s="104"/>
      <c r="E71" s="104"/>
      <c r="F71" s="105"/>
      <c r="G71" s="90" t="s">
        <v>147</v>
      </c>
      <c r="H71" s="91"/>
      <c r="I71" s="91"/>
      <c r="J71" s="91"/>
      <c r="K71" s="91"/>
      <c r="L71" s="91"/>
      <c r="M71" s="92"/>
      <c r="N71" s="74">
        <f>ROUND(N69*1.66,2)</f>
        <v>707.21</v>
      </c>
      <c r="O71" s="74">
        <f>ROUND(N71*1.2,2)</f>
        <v>848.65</v>
      </c>
    </row>
    <row r="72" spans="1:15" s="63" customFormat="1" ht="14.25" customHeight="1">
      <c r="A72" s="86"/>
      <c r="B72" s="103" t="s">
        <v>148</v>
      </c>
      <c r="C72" s="104"/>
      <c r="D72" s="104"/>
      <c r="E72" s="104"/>
      <c r="F72" s="105"/>
      <c r="G72" s="90" t="s">
        <v>149</v>
      </c>
      <c r="H72" s="91"/>
      <c r="I72" s="91"/>
      <c r="J72" s="91"/>
      <c r="K72" s="91"/>
      <c r="L72" s="91"/>
      <c r="M72" s="92"/>
      <c r="N72" s="74">
        <f>ROUND(N69*2,2)</f>
        <v>852.06</v>
      </c>
      <c r="O72" s="74">
        <f>ROUND(N72*1.2,2)</f>
        <v>1022.47</v>
      </c>
    </row>
    <row r="73" spans="1:15" s="63" customFormat="1" ht="14.25" customHeight="1">
      <c r="A73" s="86"/>
      <c r="B73" s="87"/>
      <c r="C73" s="83"/>
      <c r="D73" s="84"/>
      <c r="E73" s="84"/>
      <c r="F73" s="84"/>
      <c r="G73" s="84"/>
      <c r="H73" s="84"/>
      <c r="I73" s="84"/>
      <c r="J73" s="85"/>
      <c r="K73" s="84"/>
      <c r="L73" s="84"/>
      <c r="M73" s="85"/>
      <c r="N73" s="85"/>
      <c r="O73" s="88"/>
    </row>
    <row r="74" spans="1:15" s="63" customFormat="1" ht="14.25" customHeight="1">
      <c r="A74" s="86"/>
      <c r="B74" s="87"/>
      <c r="C74" s="83"/>
      <c r="D74" s="84"/>
      <c r="E74" s="84"/>
      <c r="F74" s="84"/>
      <c r="G74" s="84"/>
      <c r="H74" s="84"/>
      <c r="I74" s="84"/>
      <c r="J74" s="85"/>
      <c r="K74" s="84"/>
      <c r="L74" s="84"/>
      <c r="M74" s="85"/>
      <c r="N74" s="85"/>
      <c r="O74" s="88"/>
    </row>
    <row r="75" spans="1:15" s="87" customFormat="1" ht="13.5" customHeight="1">
      <c r="A75" s="86"/>
      <c r="B75" s="107" t="s">
        <v>152</v>
      </c>
      <c r="C75" s="107"/>
      <c r="D75" s="93"/>
      <c r="E75" s="93"/>
      <c r="F75" s="93"/>
      <c r="G75" s="93"/>
      <c r="H75" s="93"/>
      <c r="I75" s="93"/>
      <c r="J75" s="85"/>
      <c r="K75" s="84"/>
      <c r="L75" s="84"/>
      <c r="M75" s="84"/>
      <c r="N75" s="84"/>
      <c r="O75" s="88"/>
    </row>
    <row r="76" spans="1:15" s="87" customFormat="1" ht="13.5" customHeight="1">
      <c r="A76" s="86"/>
      <c r="C76" s="83"/>
      <c r="D76" s="83"/>
      <c r="E76" s="83"/>
      <c r="F76" s="83"/>
      <c r="G76" s="83"/>
      <c r="H76" s="83"/>
      <c r="I76" s="83"/>
      <c r="J76" s="85"/>
      <c r="K76" s="84"/>
      <c r="L76" s="84"/>
      <c r="M76" s="84"/>
      <c r="N76" s="84"/>
      <c r="O76" s="88"/>
    </row>
    <row r="77" spans="1:15" s="87" customFormat="1" ht="16.149999999999999" customHeight="1">
      <c r="A77" s="86"/>
      <c r="C77" s="106"/>
      <c r="D77" s="106"/>
      <c r="E77" s="84"/>
      <c r="F77" s="84"/>
      <c r="G77" s="93"/>
      <c r="H77" s="93"/>
      <c r="I77" s="84"/>
      <c r="J77" s="85"/>
      <c r="K77" s="84"/>
      <c r="L77" s="84"/>
      <c r="M77" s="84"/>
      <c r="N77" s="84"/>
      <c r="O77" s="88"/>
    </row>
    <row r="78" spans="1:15" s="87" customFormat="1">
      <c r="A78" s="86"/>
      <c r="D78" s="84"/>
      <c r="E78" s="84"/>
      <c r="F78" s="84"/>
      <c r="G78" s="84"/>
      <c r="H78" s="84"/>
      <c r="I78" s="84"/>
      <c r="J78" s="85"/>
      <c r="K78" s="84"/>
      <c r="L78" s="84"/>
      <c r="M78" s="84"/>
      <c r="N78" s="84"/>
      <c r="O78" s="88"/>
    </row>
    <row r="79" spans="1:15" s="87" customFormat="1" ht="15.6" customHeight="1">
      <c r="A79" s="86"/>
      <c r="C79" s="83"/>
      <c r="D79" s="84"/>
      <c r="E79" s="84"/>
      <c r="F79" s="84"/>
      <c r="G79" s="84"/>
      <c r="H79" s="83"/>
      <c r="I79" s="84"/>
      <c r="J79" s="85"/>
      <c r="K79" s="84"/>
      <c r="L79" s="84"/>
      <c r="M79" s="84"/>
      <c r="N79" s="84"/>
      <c r="O79" s="88"/>
    </row>
    <row r="80" spans="1:15" s="94" customFormat="1">
      <c r="A80" s="86"/>
      <c r="D80" s="95"/>
      <c r="E80" s="95"/>
      <c r="F80" s="95"/>
      <c r="G80" s="95"/>
      <c r="H80" s="95"/>
      <c r="I80" s="95"/>
      <c r="J80" s="96"/>
      <c r="K80" s="95"/>
      <c r="L80" s="95"/>
      <c r="M80" s="95"/>
      <c r="N80" s="84"/>
      <c r="O80" s="97"/>
    </row>
    <row r="81" spans="1:15" s="94" customFormat="1">
      <c r="A81" s="86"/>
      <c r="D81" s="95"/>
      <c r="E81" s="95"/>
      <c r="F81" s="95"/>
      <c r="G81" s="95"/>
      <c r="H81" s="95"/>
      <c r="I81" s="95"/>
      <c r="J81" s="96"/>
      <c r="K81" s="95"/>
      <c r="L81" s="95"/>
      <c r="M81" s="95"/>
      <c r="N81" s="84"/>
      <c r="O81" s="97"/>
    </row>
    <row r="82" spans="1:15" s="94" customFormat="1">
      <c r="A82" s="86"/>
      <c r="D82" s="95"/>
      <c r="E82" s="95"/>
      <c r="F82" s="95"/>
      <c r="G82" s="95"/>
      <c r="H82" s="95"/>
      <c r="I82" s="95"/>
      <c r="J82" s="96"/>
      <c r="K82" s="95"/>
      <c r="L82" s="95"/>
      <c r="M82" s="95"/>
      <c r="N82" s="84"/>
      <c r="O82" s="97"/>
    </row>
    <row r="83" spans="1:15" s="94" customFormat="1">
      <c r="A83" s="86"/>
      <c r="D83" s="95"/>
      <c r="E83" s="95"/>
      <c r="F83" s="95"/>
      <c r="G83" s="95"/>
      <c r="H83" s="95"/>
      <c r="I83" s="95"/>
      <c r="J83" s="96"/>
      <c r="K83" s="95"/>
      <c r="L83" s="95"/>
      <c r="M83" s="95"/>
      <c r="N83" s="84"/>
      <c r="O83" s="97"/>
    </row>
    <row r="84" spans="1:15" s="94" customFormat="1">
      <c r="A84" s="86"/>
      <c r="D84" s="95"/>
      <c r="E84" s="95"/>
      <c r="F84" s="95"/>
      <c r="G84" s="95"/>
      <c r="H84" s="95"/>
      <c r="I84" s="95"/>
      <c r="J84" s="96"/>
      <c r="K84" s="95"/>
      <c r="L84" s="95"/>
      <c r="M84" s="95"/>
      <c r="N84" s="84"/>
      <c r="O84" s="97"/>
    </row>
    <row r="85" spans="1:15" s="94" customFormat="1">
      <c r="A85" s="86"/>
      <c r="D85" s="95"/>
      <c r="E85" s="95"/>
      <c r="F85" s="95"/>
      <c r="G85" s="95"/>
      <c r="H85" s="95"/>
      <c r="I85" s="95"/>
      <c r="J85" s="96"/>
      <c r="K85" s="95"/>
      <c r="L85" s="95"/>
      <c r="M85" s="95"/>
      <c r="N85" s="84"/>
      <c r="O85" s="97"/>
    </row>
    <row r="86" spans="1:15" s="94" customFormat="1">
      <c r="A86" s="86"/>
      <c r="D86" s="95"/>
      <c r="E86" s="95"/>
      <c r="F86" s="95"/>
      <c r="G86" s="95"/>
      <c r="H86" s="95"/>
      <c r="I86" s="95"/>
      <c r="J86" s="96"/>
      <c r="K86" s="95"/>
      <c r="L86" s="95"/>
      <c r="M86" s="95"/>
      <c r="N86" s="84"/>
      <c r="O86" s="97"/>
    </row>
    <row r="87" spans="1:15" s="94" customFormat="1">
      <c r="A87" s="86"/>
      <c r="D87" s="95"/>
      <c r="E87" s="95"/>
      <c r="F87" s="95"/>
      <c r="G87" s="95"/>
      <c r="H87" s="95"/>
      <c r="I87" s="95"/>
      <c r="J87" s="96"/>
      <c r="K87" s="95"/>
      <c r="L87" s="95"/>
      <c r="M87" s="95"/>
      <c r="N87" s="84"/>
      <c r="O87" s="97"/>
    </row>
    <row r="88" spans="1:15" s="94" customFormat="1">
      <c r="A88" s="86"/>
      <c r="D88" s="95"/>
      <c r="E88" s="95"/>
      <c r="F88" s="95"/>
      <c r="G88" s="95"/>
      <c r="H88" s="95"/>
      <c r="I88" s="95"/>
      <c r="J88" s="96"/>
      <c r="K88" s="95"/>
      <c r="L88" s="95"/>
      <c r="M88" s="95"/>
      <c r="N88" s="84"/>
      <c r="O88" s="97"/>
    </row>
    <row r="89" spans="1:15" s="94" customFormat="1">
      <c r="A89" s="86"/>
      <c r="D89" s="95"/>
      <c r="E89" s="95"/>
      <c r="F89" s="95"/>
      <c r="G89" s="95"/>
      <c r="H89" s="95"/>
      <c r="I89" s="95"/>
      <c r="J89" s="96"/>
      <c r="K89" s="95"/>
      <c r="L89" s="95"/>
      <c r="M89" s="95"/>
      <c r="N89" s="84"/>
      <c r="O89" s="97"/>
    </row>
    <row r="90" spans="1:15" s="94" customFormat="1">
      <c r="A90" s="86"/>
      <c r="D90" s="95"/>
      <c r="E90" s="95"/>
      <c r="F90" s="95"/>
      <c r="G90" s="95"/>
      <c r="H90" s="95"/>
      <c r="I90" s="95"/>
      <c r="J90" s="96"/>
      <c r="K90" s="95"/>
      <c r="L90" s="95"/>
      <c r="M90" s="95"/>
      <c r="N90" s="84"/>
      <c r="O90" s="97"/>
    </row>
    <row r="91" spans="1:15" s="94" customFormat="1">
      <c r="A91" s="86"/>
      <c r="D91" s="95"/>
      <c r="E91" s="95"/>
      <c r="F91" s="95"/>
      <c r="G91" s="95"/>
      <c r="H91" s="95"/>
      <c r="I91" s="95"/>
      <c r="J91" s="96"/>
      <c r="K91" s="95"/>
      <c r="L91" s="95"/>
      <c r="M91" s="95"/>
      <c r="N91" s="84"/>
      <c r="O91" s="97"/>
    </row>
    <row r="92" spans="1:15" s="94" customFormat="1">
      <c r="A92" s="86"/>
      <c r="D92" s="95"/>
      <c r="E92" s="95"/>
      <c r="F92" s="95"/>
      <c r="G92" s="95"/>
      <c r="H92" s="95"/>
      <c r="I92" s="95"/>
      <c r="J92" s="96"/>
      <c r="K92" s="95"/>
      <c r="L92" s="95"/>
      <c r="M92" s="95"/>
      <c r="N92" s="84"/>
      <c r="O92" s="97"/>
    </row>
    <row r="93" spans="1:15" s="94" customFormat="1">
      <c r="A93" s="86"/>
      <c r="D93" s="95"/>
      <c r="E93" s="95"/>
      <c r="F93" s="95"/>
      <c r="G93" s="95"/>
      <c r="H93" s="95"/>
      <c r="I93" s="95"/>
      <c r="J93" s="96"/>
      <c r="K93" s="95"/>
      <c r="L93" s="95"/>
      <c r="M93" s="95"/>
      <c r="N93" s="84"/>
      <c r="O93" s="97"/>
    </row>
    <row r="94" spans="1:15" s="94" customFormat="1">
      <c r="A94" s="86"/>
      <c r="D94" s="95"/>
      <c r="E94" s="95"/>
      <c r="F94" s="95"/>
      <c r="G94" s="95"/>
      <c r="H94" s="95"/>
      <c r="I94" s="95"/>
      <c r="J94" s="96"/>
      <c r="K94" s="95"/>
      <c r="L94" s="95"/>
      <c r="M94" s="95"/>
      <c r="N94" s="84"/>
      <c r="O94" s="97"/>
    </row>
    <row r="95" spans="1:15" s="94" customFormat="1">
      <c r="A95" s="86"/>
      <c r="D95" s="95"/>
      <c r="E95" s="95"/>
      <c r="F95" s="95"/>
      <c r="G95" s="95"/>
      <c r="H95" s="95"/>
      <c r="I95" s="95"/>
      <c r="J95" s="96"/>
      <c r="K95" s="95"/>
      <c r="L95" s="95"/>
      <c r="M95" s="95"/>
      <c r="N95" s="84"/>
      <c r="O95" s="97"/>
    </row>
    <row r="96" spans="1:15" s="94" customFormat="1">
      <c r="D96" s="95"/>
      <c r="E96" s="95"/>
      <c r="F96" s="95"/>
      <c r="G96" s="95"/>
      <c r="H96" s="95"/>
      <c r="I96" s="95"/>
      <c r="J96" s="96"/>
      <c r="K96" s="95"/>
      <c r="L96" s="95"/>
      <c r="M96" s="95"/>
      <c r="N96" s="84"/>
      <c r="O96" s="97"/>
    </row>
    <row r="97" spans="4:15" s="94" customFormat="1">
      <c r="D97" s="95"/>
      <c r="E97" s="95"/>
      <c r="F97" s="95"/>
      <c r="G97" s="95"/>
      <c r="H97" s="95"/>
      <c r="I97" s="95"/>
      <c r="J97" s="96"/>
      <c r="K97" s="95"/>
      <c r="L97" s="95"/>
      <c r="M97" s="95"/>
      <c r="N97" s="84"/>
      <c r="O97" s="97"/>
    </row>
    <row r="98" spans="4:15" s="94" customFormat="1">
      <c r="D98" s="95"/>
      <c r="E98" s="95"/>
      <c r="F98" s="95"/>
      <c r="G98" s="95"/>
      <c r="H98" s="95"/>
      <c r="I98" s="95"/>
      <c r="J98" s="96"/>
      <c r="K98" s="95"/>
      <c r="L98" s="95"/>
      <c r="M98" s="95"/>
      <c r="N98" s="84"/>
      <c r="O98" s="97"/>
    </row>
    <row r="99" spans="4:15" s="94" customFormat="1">
      <c r="D99" s="95"/>
      <c r="E99" s="95"/>
      <c r="F99" s="95"/>
      <c r="G99" s="95"/>
      <c r="H99" s="95"/>
      <c r="I99" s="95"/>
      <c r="J99" s="96"/>
      <c r="K99" s="95"/>
      <c r="L99" s="95"/>
      <c r="M99" s="95"/>
      <c r="N99" s="84"/>
      <c r="O99" s="97"/>
    </row>
    <row r="100" spans="4:15" s="94" customFormat="1">
      <c r="D100" s="95"/>
      <c r="E100" s="95"/>
      <c r="F100" s="95"/>
      <c r="G100" s="95"/>
      <c r="H100" s="95"/>
      <c r="I100" s="95"/>
      <c r="J100" s="96"/>
      <c r="K100" s="95"/>
      <c r="L100" s="95"/>
      <c r="M100" s="95"/>
      <c r="N100" s="84"/>
      <c r="O100" s="97"/>
    </row>
    <row r="101" spans="4:15" s="94" customFormat="1">
      <c r="D101" s="95"/>
      <c r="E101" s="95"/>
      <c r="F101" s="95"/>
      <c r="G101" s="95"/>
      <c r="H101" s="95"/>
      <c r="I101" s="95"/>
      <c r="J101" s="96"/>
      <c r="K101" s="95"/>
      <c r="L101" s="95"/>
      <c r="M101" s="95"/>
      <c r="N101" s="84"/>
      <c r="O101" s="97"/>
    </row>
    <row r="102" spans="4:15" s="94" customFormat="1">
      <c r="D102" s="95"/>
      <c r="E102" s="95"/>
      <c r="F102" s="95"/>
      <c r="G102" s="95"/>
      <c r="H102" s="95"/>
      <c r="I102" s="95"/>
      <c r="J102" s="96"/>
      <c r="K102" s="95"/>
      <c r="L102" s="95"/>
      <c r="M102" s="95"/>
      <c r="N102" s="84"/>
      <c r="O102" s="97"/>
    </row>
    <row r="103" spans="4:15" s="94" customFormat="1">
      <c r="D103" s="95"/>
      <c r="E103" s="95"/>
      <c r="F103" s="95"/>
      <c r="G103" s="95"/>
      <c r="H103" s="95"/>
      <c r="I103" s="95"/>
      <c r="J103" s="96"/>
      <c r="K103" s="95"/>
      <c r="L103" s="95"/>
      <c r="M103" s="95"/>
      <c r="N103" s="84"/>
      <c r="O103" s="97"/>
    </row>
    <row r="104" spans="4:15" s="94" customFormat="1">
      <c r="D104" s="95"/>
      <c r="E104" s="95"/>
      <c r="F104" s="95"/>
      <c r="G104" s="95"/>
      <c r="H104" s="95"/>
      <c r="I104" s="95"/>
      <c r="J104" s="96"/>
      <c r="K104" s="95"/>
      <c r="L104" s="95"/>
      <c r="M104" s="95"/>
      <c r="N104" s="84"/>
      <c r="O104" s="97"/>
    </row>
    <row r="105" spans="4:15" s="94" customFormat="1">
      <c r="J105" s="97"/>
      <c r="N105" s="84"/>
      <c r="O105" s="97"/>
    </row>
    <row r="106" spans="4:15" s="94" customFormat="1">
      <c r="J106" s="97"/>
      <c r="N106" s="84"/>
      <c r="O106" s="97"/>
    </row>
    <row r="107" spans="4:15" s="94" customFormat="1">
      <c r="J107" s="97"/>
      <c r="N107" s="84"/>
      <c r="O107" s="97"/>
    </row>
    <row r="108" spans="4:15" s="94" customFormat="1">
      <c r="J108" s="97"/>
      <c r="N108" s="84"/>
      <c r="O108" s="97"/>
    </row>
    <row r="109" spans="4:15" s="94" customFormat="1">
      <c r="J109" s="97"/>
      <c r="N109" s="84"/>
      <c r="O109" s="97"/>
    </row>
    <row r="110" spans="4:15" s="94" customFormat="1">
      <c r="J110" s="97"/>
      <c r="N110" s="84"/>
      <c r="O110" s="97"/>
    </row>
    <row r="111" spans="4:15" s="94" customFormat="1">
      <c r="J111" s="97"/>
      <c r="N111" s="84"/>
      <c r="O111" s="97"/>
    </row>
    <row r="112" spans="4:15" s="94" customFormat="1">
      <c r="J112" s="97"/>
      <c r="N112" s="84"/>
      <c r="O112" s="97"/>
    </row>
    <row r="113" spans="10:15" s="94" customFormat="1">
      <c r="J113" s="97"/>
      <c r="N113" s="84"/>
      <c r="O113" s="97"/>
    </row>
    <row r="114" spans="10:15" s="94" customFormat="1">
      <c r="J114" s="97"/>
      <c r="N114" s="84"/>
      <c r="O114" s="97"/>
    </row>
    <row r="115" spans="10:15" s="94" customFormat="1">
      <c r="J115" s="97"/>
      <c r="N115" s="84"/>
      <c r="O115" s="97"/>
    </row>
    <row r="116" spans="10:15" s="94" customFormat="1">
      <c r="J116" s="97"/>
      <c r="N116" s="84"/>
      <c r="O116" s="97"/>
    </row>
    <row r="117" spans="10:15" s="94" customFormat="1">
      <c r="J117" s="97"/>
      <c r="N117" s="84"/>
      <c r="O117" s="97"/>
    </row>
    <row r="118" spans="10:15" s="94" customFormat="1">
      <c r="J118" s="97"/>
      <c r="N118" s="84"/>
      <c r="O118" s="97"/>
    </row>
    <row r="119" spans="10:15" s="94" customFormat="1">
      <c r="J119" s="97"/>
      <c r="N119" s="84"/>
      <c r="O119" s="97"/>
    </row>
    <row r="120" spans="10:15" s="94" customFormat="1">
      <c r="J120" s="97"/>
      <c r="N120" s="84"/>
      <c r="O120" s="97"/>
    </row>
    <row r="121" spans="10:15" s="94" customFormat="1">
      <c r="J121" s="97"/>
      <c r="N121" s="84"/>
      <c r="O121" s="97"/>
    </row>
    <row r="122" spans="10:15" s="94" customFormat="1">
      <c r="J122" s="97"/>
      <c r="N122" s="84"/>
      <c r="O122" s="97"/>
    </row>
    <row r="123" spans="10:15" s="94" customFormat="1">
      <c r="J123" s="97"/>
      <c r="N123" s="84"/>
      <c r="O123" s="97"/>
    </row>
    <row r="124" spans="10:15" s="94" customFormat="1">
      <c r="J124" s="97"/>
      <c r="N124" s="84"/>
      <c r="O124" s="97"/>
    </row>
    <row r="125" spans="10:15" s="94" customFormat="1">
      <c r="J125" s="97"/>
      <c r="N125" s="84"/>
      <c r="O125" s="97"/>
    </row>
    <row r="126" spans="10:15" s="94" customFormat="1">
      <c r="J126" s="97"/>
      <c r="N126" s="84"/>
      <c r="O126" s="97"/>
    </row>
    <row r="127" spans="10:15" s="94" customFormat="1">
      <c r="J127" s="97"/>
      <c r="N127" s="84"/>
      <c r="O127" s="97"/>
    </row>
    <row r="128" spans="10:15" s="94" customFormat="1">
      <c r="J128" s="97"/>
      <c r="N128" s="84"/>
      <c r="O128" s="97"/>
    </row>
    <row r="129" spans="10:15" s="94" customFormat="1">
      <c r="J129" s="97"/>
      <c r="N129" s="84"/>
      <c r="O129" s="97"/>
    </row>
    <row r="130" spans="10:15" s="94" customFormat="1">
      <c r="J130" s="97"/>
      <c r="N130" s="84"/>
      <c r="O130" s="97"/>
    </row>
    <row r="131" spans="10:15" s="94" customFormat="1">
      <c r="J131" s="97"/>
      <c r="N131" s="84"/>
      <c r="O131" s="97"/>
    </row>
    <row r="132" spans="10:15" s="94" customFormat="1">
      <c r="J132" s="97"/>
      <c r="N132" s="84"/>
      <c r="O132" s="97"/>
    </row>
    <row r="133" spans="10:15" s="94" customFormat="1">
      <c r="J133" s="97"/>
      <c r="N133" s="84"/>
      <c r="O133" s="97"/>
    </row>
    <row r="134" spans="10:15" s="94" customFormat="1">
      <c r="J134" s="97"/>
      <c r="N134" s="84"/>
      <c r="O134" s="97"/>
    </row>
    <row r="135" spans="10:15" s="94" customFormat="1">
      <c r="J135" s="97"/>
      <c r="N135" s="84"/>
      <c r="O135" s="97"/>
    </row>
    <row r="136" spans="10:15" s="94" customFormat="1">
      <c r="J136" s="97"/>
      <c r="N136" s="84"/>
      <c r="O136" s="97"/>
    </row>
    <row r="137" spans="10:15" s="94" customFormat="1">
      <c r="J137" s="97"/>
      <c r="N137" s="84"/>
      <c r="O137" s="97"/>
    </row>
    <row r="138" spans="10:15" s="94" customFormat="1">
      <c r="J138" s="97"/>
      <c r="N138" s="84"/>
      <c r="O138" s="97"/>
    </row>
    <row r="139" spans="10:15" s="94" customFormat="1">
      <c r="J139" s="97"/>
      <c r="N139" s="84"/>
      <c r="O139" s="97"/>
    </row>
    <row r="140" spans="10:15" s="94" customFormat="1">
      <c r="J140" s="97"/>
      <c r="N140" s="84"/>
      <c r="O140" s="97"/>
    </row>
  </sheetData>
  <mergeCells count="7">
    <mergeCell ref="B72:F72"/>
    <mergeCell ref="C77:D77"/>
    <mergeCell ref="B75:C75"/>
    <mergeCell ref="A2:O2"/>
    <mergeCell ref="A3:O3"/>
    <mergeCell ref="B70:F70"/>
    <mergeCell ref="B71:F7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</vt:lpstr>
      <vt:lpstr>калькуляция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Эколог</cp:lastModifiedBy>
  <dcterms:created xsi:type="dcterms:W3CDTF">2019-02-11T08:33:23Z</dcterms:created>
  <dcterms:modified xsi:type="dcterms:W3CDTF">2019-03-20T10:52:12Z</dcterms:modified>
</cp:coreProperties>
</file>